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86.10.5\обменник\Паряева Дарья Викторовна\кадры новые ОТЧЕТЫ\"/>
    </mc:Choice>
  </mc:AlternateContent>
  <bookViews>
    <workbookView xWindow="0" yWindow="0" windowWidth="15480" windowHeight="10410"/>
  </bookViews>
  <sheets>
    <sheet name="Перечень мониторингов" sheetId="1" r:id="rId1"/>
    <sheet name="МО детально" sheetId="2" r:id="rId2"/>
    <sheet name="Распечатать" sheetId="3" r:id="rId3"/>
  </sheets>
  <calcPr calcId="162913"/>
</workbook>
</file>

<file path=xl/calcChain.xml><?xml version="1.0" encoding="utf-8"?>
<calcChain xmlns="http://schemas.openxmlformats.org/spreadsheetml/2006/main">
  <c r="AD99" i="3" l="1"/>
  <c r="T99" i="3"/>
  <c r="S99" i="3"/>
  <c r="AC98" i="3"/>
  <c r="I98" i="3" s="1"/>
  <c r="AA98" i="3"/>
  <c r="Z98" i="3"/>
  <c r="Y98" i="3"/>
  <c r="X98" i="3"/>
  <c r="W98" i="3"/>
  <c r="V98" i="3"/>
  <c r="U98" i="3"/>
  <c r="R98" i="3"/>
  <c r="Q98" i="3"/>
  <c r="O98" i="3"/>
  <c r="N98" i="3"/>
  <c r="M98" i="3"/>
  <c r="L98" i="3"/>
  <c r="J98" i="3"/>
  <c r="E98" i="3"/>
  <c r="AC97" i="3"/>
  <c r="I97" i="3" s="1"/>
  <c r="AA97" i="3"/>
  <c r="Z97" i="3"/>
  <c r="Y97" i="3"/>
  <c r="X97" i="3"/>
  <c r="W97" i="3"/>
  <c r="V97" i="3"/>
  <c r="U97" i="3"/>
  <c r="R97" i="3"/>
  <c r="Q97" i="3"/>
  <c r="O97" i="3"/>
  <c r="N97" i="3"/>
  <c r="M97" i="3"/>
  <c r="L97" i="3"/>
  <c r="J97" i="3"/>
  <c r="E97" i="3"/>
  <c r="AC96" i="3"/>
  <c r="I96" i="3" s="1"/>
  <c r="AA96" i="3"/>
  <c r="Z96" i="3"/>
  <c r="Y96" i="3"/>
  <c r="X96" i="3"/>
  <c r="W96" i="3"/>
  <c r="V96" i="3"/>
  <c r="U96" i="3"/>
  <c r="R96" i="3"/>
  <c r="Q96" i="3"/>
  <c r="O96" i="3"/>
  <c r="N96" i="3"/>
  <c r="M96" i="3"/>
  <c r="L96" i="3"/>
  <c r="J96" i="3"/>
  <c r="E96" i="3"/>
  <c r="AC95" i="3"/>
  <c r="I95" i="3" s="1"/>
  <c r="AA95" i="3"/>
  <c r="Z95" i="3"/>
  <c r="Y95" i="3"/>
  <c r="X95" i="3"/>
  <c r="W95" i="3"/>
  <c r="V95" i="3"/>
  <c r="U95" i="3"/>
  <c r="R95" i="3"/>
  <c r="Q95" i="3"/>
  <c r="O95" i="3"/>
  <c r="N95" i="3"/>
  <c r="M95" i="3"/>
  <c r="L95" i="3"/>
  <c r="J95" i="3"/>
  <c r="E95" i="3"/>
  <c r="AC94" i="3"/>
  <c r="I94" i="3" s="1"/>
  <c r="AA94" i="3"/>
  <c r="Z94" i="3"/>
  <c r="Y94" i="3"/>
  <c r="X94" i="3"/>
  <c r="W94" i="3"/>
  <c r="V94" i="3"/>
  <c r="U94" i="3"/>
  <c r="R94" i="3"/>
  <c r="Q94" i="3"/>
  <c r="O94" i="3"/>
  <c r="N94" i="3"/>
  <c r="M94" i="3"/>
  <c r="L94" i="3"/>
  <c r="J94" i="3"/>
  <c r="E94" i="3"/>
  <c r="AC93" i="3"/>
  <c r="I93" i="3" s="1"/>
  <c r="AA93" i="3"/>
  <c r="Z93" i="3"/>
  <c r="Y93" i="3"/>
  <c r="X93" i="3"/>
  <c r="W93" i="3"/>
  <c r="V93" i="3"/>
  <c r="U93" i="3"/>
  <c r="R93" i="3"/>
  <c r="Q93" i="3"/>
  <c r="O93" i="3"/>
  <c r="N93" i="3"/>
  <c r="M93" i="3"/>
  <c r="L93" i="3"/>
  <c r="J93" i="3"/>
  <c r="E93" i="3"/>
  <c r="AC92" i="3"/>
  <c r="I92" i="3" s="1"/>
  <c r="AA92" i="3"/>
  <c r="Z92" i="3"/>
  <c r="Y92" i="3"/>
  <c r="X92" i="3"/>
  <c r="W92" i="3"/>
  <c r="V92" i="3"/>
  <c r="U92" i="3"/>
  <c r="R92" i="3"/>
  <c r="Q92" i="3"/>
  <c r="O92" i="3"/>
  <c r="N92" i="3"/>
  <c r="M92" i="3"/>
  <c r="L92" i="3"/>
  <c r="J92" i="3"/>
  <c r="E92" i="3"/>
  <c r="AC91" i="3"/>
  <c r="I91" i="3" s="1"/>
  <c r="AA91" i="3"/>
  <c r="Z91" i="3"/>
  <c r="Y91" i="3"/>
  <c r="X91" i="3"/>
  <c r="W91" i="3"/>
  <c r="V91" i="3"/>
  <c r="U91" i="3"/>
  <c r="R91" i="3"/>
  <c r="Q91" i="3"/>
  <c r="O91" i="3"/>
  <c r="N91" i="3"/>
  <c r="M91" i="3"/>
  <c r="L91" i="3"/>
  <c r="J91" i="3"/>
  <c r="E91" i="3"/>
  <c r="AC90" i="3"/>
  <c r="I90" i="3" s="1"/>
  <c r="AA90" i="3"/>
  <c r="Z90" i="3"/>
  <c r="Y90" i="3"/>
  <c r="X90" i="3"/>
  <c r="W90" i="3"/>
  <c r="V90" i="3"/>
  <c r="U90" i="3"/>
  <c r="R90" i="3"/>
  <c r="Q90" i="3"/>
  <c r="O90" i="3"/>
  <c r="N90" i="3"/>
  <c r="M90" i="3"/>
  <c r="L90" i="3"/>
  <c r="J90" i="3"/>
  <c r="E90" i="3"/>
  <c r="AC89" i="3"/>
  <c r="I89" i="3" s="1"/>
  <c r="AA89" i="3"/>
  <c r="Z89" i="3"/>
  <c r="Y89" i="3"/>
  <c r="X89" i="3"/>
  <c r="W89" i="3"/>
  <c r="V89" i="3"/>
  <c r="U89" i="3"/>
  <c r="R89" i="3"/>
  <c r="Q89" i="3"/>
  <c r="O89" i="3"/>
  <c r="N89" i="3"/>
  <c r="M89" i="3"/>
  <c r="L89" i="3"/>
  <c r="J89" i="3"/>
  <c r="E89" i="3"/>
  <c r="AC88" i="3"/>
  <c r="I88" i="3" s="1"/>
  <c r="AA88" i="3"/>
  <c r="Z88" i="3"/>
  <c r="Y88" i="3"/>
  <c r="X88" i="3"/>
  <c r="W88" i="3"/>
  <c r="V88" i="3"/>
  <c r="U88" i="3"/>
  <c r="R88" i="3"/>
  <c r="Q88" i="3"/>
  <c r="O88" i="3"/>
  <c r="N88" i="3"/>
  <c r="M88" i="3"/>
  <c r="L88" i="3"/>
  <c r="J88" i="3"/>
  <c r="E88" i="3"/>
  <c r="AC87" i="3"/>
  <c r="I87" i="3" s="1"/>
  <c r="AA87" i="3"/>
  <c r="Z87" i="3"/>
  <c r="Y87" i="3"/>
  <c r="X87" i="3"/>
  <c r="W87" i="3"/>
  <c r="V87" i="3"/>
  <c r="U87" i="3"/>
  <c r="R87" i="3"/>
  <c r="Q87" i="3"/>
  <c r="O87" i="3"/>
  <c r="N87" i="3"/>
  <c r="M87" i="3"/>
  <c r="L87" i="3"/>
  <c r="J87" i="3"/>
  <c r="E87" i="3"/>
  <c r="AC86" i="3"/>
  <c r="I86" i="3" s="1"/>
  <c r="AA86" i="3"/>
  <c r="Z86" i="3"/>
  <c r="Y86" i="3"/>
  <c r="X86" i="3"/>
  <c r="W86" i="3"/>
  <c r="V86" i="3"/>
  <c r="U86" i="3"/>
  <c r="R86" i="3"/>
  <c r="Q86" i="3"/>
  <c r="O86" i="3"/>
  <c r="N86" i="3"/>
  <c r="M86" i="3"/>
  <c r="L86" i="3"/>
  <c r="J86" i="3"/>
  <c r="E86" i="3"/>
  <c r="AC85" i="3"/>
  <c r="I85" i="3" s="1"/>
  <c r="AA85" i="3"/>
  <c r="Z85" i="3"/>
  <c r="Y85" i="3"/>
  <c r="X85" i="3"/>
  <c r="W85" i="3"/>
  <c r="V85" i="3"/>
  <c r="U85" i="3"/>
  <c r="R85" i="3"/>
  <c r="Q85" i="3"/>
  <c r="O85" i="3"/>
  <c r="N85" i="3"/>
  <c r="M85" i="3"/>
  <c r="L85" i="3"/>
  <c r="J85" i="3"/>
  <c r="E85" i="3"/>
  <c r="AC84" i="3"/>
  <c r="I84" i="3" s="1"/>
  <c r="AA84" i="3"/>
  <c r="Z84" i="3"/>
  <c r="Y84" i="3"/>
  <c r="X84" i="3"/>
  <c r="W84" i="3"/>
  <c r="V84" i="3"/>
  <c r="U84" i="3"/>
  <c r="R84" i="3"/>
  <c r="Q84" i="3"/>
  <c r="O84" i="3"/>
  <c r="N84" i="3"/>
  <c r="M84" i="3"/>
  <c r="L84" i="3"/>
  <c r="J84" i="3"/>
  <c r="E84" i="3"/>
  <c r="AC83" i="3"/>
  <c r="I83" i="3" s="1"/>
  <c r="AA83" i="3"/>
  <c r="Z83" i="3"/>
  <c r="Y83" i="3"/>
  <c r="X83" i="3"/>
  <c r="W83" i="3"/>
  <c r="V83" i="3"/>
  <c r="U83" i="3"/>
  <c r="R83" i="3"/>
  <c r="Q83" i="3"/>
  <c r="O83" i="3"/>
  <c r="N83" i="3"/>
  <c r="M83" i="3"/>
  <c r="L83" i="3"/>
  <c r="J83" i="3"/>
  <c r="E83" i="3"/>
  <c r="AC82" i="3"/>
  <c r="I82" i="3" s="1"/>
  <c r="AA82" i="3"/>
  <c r="Z82" i="3"/>
  <c r="Y82" i="3"/>
  <c r="X82" i="3"/>
  <c r="W82" i="3"/>
  <c r="V82" i="3"/>
  <c r="U82" i="3"/>
  <c r="R82" i="3"/>
  <c r="Q82" i="3"/>
  <c r="O82" i="3"/>
  <c r="N82" i="3"/>
  <c r="M82" i="3"/>
  <c r="L82" i="3"/>
  <c r="J82" i="3"/>
  <c r="E82" i="3"/>
  <c r="AC81" i="3"/>
  <c r="I81" i="3" s="1"/>
  <c r="AA81" i="3"/>
  <c r="Z81" i="3"/>
  <c r="Y81" i="3"/>
  <c r="X81" i="3"/>
  <c r="W81" i="3"/>
  <c r="V81" i="3"/>
  <c r="U81" i="3"/>
  <c r="R81" i="3"/>
  <c r="Q81" i="3"/>
  <c r="O81" i="3"/>
  <c r="N81" i="3"/>
  <c r="M81" i="3"/>
  <c r="L81" i="3"/>
  <c r="J81" i="3"/>
  <c r="E81" i="3"/>
  <c r="AC80" i="3"/>
  <c r="I80" i="3" s="1"/>
  <c r="AA80" i="3"/>
  <c r="Z80" i="3"/>
  <c r="Y80" i="3"/>
  <c r="X80" i="3"/>
  <c r="W80" i="3"/>
  <c r="V80" i="3"/>
  <c r="U80" i="3"/>
  <c r="R80" i="3"/>
  <c r="Q80" i="3"/>
  <c r="O80" i="3"/>
  <c r="N80" i="3"/>
  <c r="M80" i="3"/>
  <c r="L80" i="3"/>
  <c r="J80" i="3"/>
  <c r="E80" i="3"/>
  <c r="AC79" i="3"/>
  <c r="I79" i="3" s="1"/>
  <c r="AA79" i="3"/>
  <c r="Z79" i="3"/>
  <c r="Y79" i="3"/>
  <c r="X79" i="3"/>
  <c r="W79" i="3"/>
  <c r="V79" i="3"/>
  <c r="U79" i="3"/>
  <c r="R79" i="3"/>
  <c r="Q79" i="3"/>
  <c r="O79" i="3"/>
  <c r="N79" i="3"/>
  <c r="M79" i="3"/>
  <c r="L79" i="3"/>
  <c r="J79" i="3"/>
  <c r="E79" i="3"/>
  <c r="AC78" i="3"/>
  <c r="I78" i="3" s="1"/>
  <c r="AA78" i="3"/>
  <c r="Z78" i="3"/>
  <c r="Y78" i="3"/>
  <c r="X78" i="3"/>
  <c r="W78" i="3"/>
  <c r="V78" i="3"/>
  <c r="U78" i="3"/>
  <c r="R78" i="3"/>
  <c r="Q78" i="3"/>
  <c r="O78" i="3"/>
  <c r="N78" i="3"/>
  <c r="M78" i="3"/>
  <c r="L78" i="3"/>
  <c r="J78" i="3"/>
  <c r="E78" i="3"/>
  <c r="AC77" i="3"/>
  <c r="I77" i="3" s="1"/>
  <c r="AA77" i="3"/>
  <c r="Z77" i="3"/>
  <c r="Y77" i="3"/>
  <c r="X77" i="3"/>
  <c r="W77" i="3"/>
  <c r="V77" i="3"/>
  <c r="U77" i="3"/>
  <c r="R77" i="3"/>
  <c r="Q77" i="3"/>
  <c r="O77" i="3"/>
  <c r="N77" i="3"/>
  <c r="M77" i="3"/>
  <c r="L77" i="3"/>
  <c r="J77" i="3"/>
  <c r="E77" i="3"/>
  <c r="AC76" i="3"/>
  <c r="I76" i="3" s="1"/>
  <c r="AA76" i="3"/>
  <c r="Z76" i="3"/>
  <c r="Y76" i="3"/>
  <c r="X76" i="3"/>
  <c r="W76" i="3"/>
  <c r="V76" i="3"/>
  <c r="U76" i="3"/>
  <c r="R76" i="3"/>
  <c r="Q76" i="3"/>
  <c r="O76" i="3"/>
  <c r="N76" i="3"/>
  <c r="M76" i="3"/>
  <c r="L76" i="3"/>
  <c r="J76" i="3"/>
  <c r="E76" i="3"/>
  <c r="AC75" i="3"/>
  <c r="I75" i="3" s="1"/>
  <c r="AA75" i="3"/>
  <c r="Z75" i="3"/>
  <c r="Y75" i="3"/>
  <c r="X75" i="3"/>
  <c r="W75" i="3"/>
  <c r="V75" i="3"/>
  <c r="U75" i="3"/>
  <c r="R75" i="3"/>
  <c r="Q75" i="3"/>
  <c r="O75" i="3"/>
  <c r="N75" i="3"/>
  <c r="M75" i="3"/>
  <c r="L75" i="3"/>
  <c r="J75" i="3"/>
  <c r="E75" i="3"/>
  <c r="AC74" i="3"/>
  <c r="I74" i="3" s="1"/>
  <c r="AA74" i="3"/>
  <c r="Z74" i="3"/>
  <c r="Y74" i="3"/>
  <c r="X74" i="3"/>
  <c r="W74" i="3"/>
  <c r="V74" i="3"/>
  <c r="U74" i="3"/>
  <c r="R74" i="3"/>
  <c r="Q74" i="3"/>
  <c r="O74" i="3"/>
  <c r="N74" i="3"/>
  <c r="M74" i="3"/>
  <c r="L74" i="3"/>
  <c r="J74" i="3"/>
  <c r="E74" i="3"/>
  <c r="AC73" i="3"/>
  <c r="I73" i="3" s="1"/>
  <c r="AA73" i="3"/>
  <c r="Z73" i="3"/>
  <c r="Y73" i="3"/>
  <c r="X73" i="3"/>
  <c r="W73" i="3"/>
  <c r="V73" i="3"/>
  <c r="U73" i="3"/>
  <c r="R73" i="3"/>
  <c r="Q73" i="3"/>
  <c r="O73" i="3"/>
  <c r="N73" i="3"/>
  <c r="M73" i="3"/>
  <c r="L73" i="3"/>
  <c r="J73" i="3"/>
  <c r="E73" i="3"/>
  <c r="AC72" i="3"/>
  <c r="I72" i="3" s="1"/>
  <c r="AA72" i="3"/>
  <c r="Z72" i="3"/>
  <c r="Y72" i="3"/>
  <c r="X72" i="3"/>
  <c r="W72" i="3"/>
  <c r="V72" i="3"/>
  <c r="U72" i="3"/>
  <c r="R72" i="3"/>
  <c r="Q72" i="3"/>
  <c r="O72" i="3"/>
  <c r="N72" i="3"/>
  <c r="M72" i="3"/>
  <c r="L72" i="3"/>
  <c r="J72" i="3"/>
  <c r="E72" i="3"/>
  <c r="AC71" i="3"/>
  <c r="I71" i="3" s="1"/>
  <c r="AA71" i="3"/>
  <c r="Z71" i="3"/>
  <c r="Y71" i="3"/>
  <c r="X71" i="3"/>
  <c r="W71" i="3"/>
  <c r="V71" i="3"/>
  <c r="U71" i="3"/>
  <c r="R71" i="3"/>
  <c r="Q71" i="3"/>
  <c r="O71" i="3"/>
  <c r="N71" i="3"/>
  <c r="M71" i="3"/>
  <c r="L71" i="3"/>
  <c r="J71" i="3"/>
  <c r="E71" i="3"/>
  <c r="AC70" i="3"/>
  <c r="I70" i="3" s="1"/>
  <c r="AA70" i="3"/>
  <c r="Z70" i="3"/>
  <c r="Y70" i="3"/>
  <c r="X70" i="3"/>
  <c r="W70" i="3"/>
  <c r="V70" i="3"/>
  <c r="U70" i="3"/>
  <c r="R70" i="3"/>
  <c r="Q70" i="3"/>
  <c r="O70" i="3"/>
  <c r="N70" i="3"/>
  <c r="M70" i="3"/>
  <c r="L70" i="3"/>
  <c r="J70" i="3"/>
  <c r="E70" i="3"/>
  <c r="AC69" i="3"/>
  <c r="I69" i="3" s="1"/>
  <c r="AA69" i="3"/>
  <c r="Z69" i="3"/>
  <c r="Y69" i="3"/>
  <c r="X69" i="3"/>
  <c r="W69" i="3"/>
  <c r="V69" i="3"/>
  <c r="U69" i="3"/>
  <c r="R69" i="3"/>
  <c r="Q69" i="3"/>
  <c r="O69" i="3"/>
  <c r="N69" i="3"/>
  <c r="M69" i="3"/>
  <c r="L69" i="3"/>
  <c r="J69" i="3"/>
  <c r="E69" i="3"/>
  <c r="AC68" i="3"/>
  <c r="I68" i="3" s="1"/>
  <c r="AA68" i="3"/>
  <c r="Z68" i="3"/>
  <c r="Y68" i="3"/>
  <c r="X68" i="3"/>
  <c r="W68" i="3"/>
  <c r="V68" i="3"/>
  <c r="U68" i="3"/>
  <c r="R68" i="3"/>
  <c r="Q68" i="3"/>
  <c r="O68" i="3"/>
  <c r="N68" i="3"/>
  <c r="M68" i="3"/>
  <c r="L68" i="3"/>
  <c r="J68" i="3"/>
  <c r="E68" i="3"/>
  <c r="AC67" i="3"/>
  <c r="I67" i="3" s="1"/>
  <c r="AA67" i="3"/>
  <c r="Z67" i="3"/>
  <c r="Y67" i="3"/>
  <c r="X67" i="3"/>
  <c r="W67" i="3"/>
  <c r="V67" i="3"/>
  <c r="U67" i="3"/>
  <c r="R67" i="3"/>
  <c r="Q67" i="3"/>
  <c r="O67" i="3"/>
  <c r="N67" i="3"/>
  <c r="M67" i="3"/>
  <c r="L67" i="3"/>
  <c r="J67" i="3"/>
  <c r="E67" i="3"/>
  <c r="AC66" i="3"/>
  <c r="I66" i="3" s="1"/>
  <c r="AA66" i="3"/>
  <c r="Z66" i="3"/>
  <c r="Y66" i="3"/>
  <c r="X66" i="3"/>
  <c r="W66" i="3"/>
  <c r="V66" i="3"/>
  <c r="U66" i="3"/>
  <c r="R66" i="3"/>
  <c r="Q66" i="3"/>
  <c r="O66" i="3"/>
  <c r="N66" i="3"/>
  <c r="M66" i="3"/>
  <c r="L66" i="3"/>
  <c r="J66" i="3"/>
  <c r="E66" i="3"/>
  <c r="AC65" i="3"/>
  <c r="I65" i="3" s="1"/>
  <c r="AA65" i="3"/>
  <c r="Z65" i="3"/>
  <c r="Y65" i="3"/>
  <c r="X65" i="3"/>
  <c r="W65" i="3"/>
  <c r="V65" i="3"/>
  <c r="U65" i="3"/>
  <c r="R65" i="3"/>
  <c r="Q65" i="3"/>
  <c r="O65" i="3"/>
  <c r="N65" i="3"/>
  <c r="M65" i="3"/>
  <c r="L65" i="3"/>
  <c r="J65" i="3"/>
  <c r="E65" i="3"/>
  <c r="AC64" i="3"/>
  <c r="I64" i="3" s="1"/>
  <c r="AA64" i="3"/>
  <c r="Z64" i="3"/>
  <c r="Y64" i="3"/>
  <c r="X64" i="3"/>
  <c r="W64" i="3"/>
  <c r="V64" i="3"/>
  <c r="U64" i="3"/>
  <c r="R64" i="3"/>
  <c r="Q64" i="3"/>
  <c r="O64" i="3"/>
  <c r="N64" i="3"/>
  <c r="M64" i="3"/>
  <c r="L64" i="3"/>
  <c r="J64" i="3"/>
  <c r="E64" i="3"/>
  <c r="AC63" i="3"/>
  <c r="I63" i="3" s="1"/>
  <c r="AA63" i="3"/>
  <c r="Z63" i="3"/>
  <c r="Y63" i="3"/>
  <c r="X63" i="3"/>
  <c r="W63" i="3"/>
  <c r="V63" i="3"/>
  <c r="U63" i="3"/>
  <c r="R63" i="3"/>
  <c r="Q63" i="3"/>
  <c r="O63" i="3"/>
  <c r="N63" i="3"/>
  <c r="M63" i="3"/>
  <c r="L63" i="3"/>
  <c r="J63" i="3"/>
  <c r="E63" i="3"/>
  <c r="AC62" i="3"/>
  <c r="I62" i="3" s="1"/>
  <c r="AA62" i="3"/>
  <c r="Z62" i="3"/>
  <c r="Y62" i="3"/>
  <c r="X62" i="3"/>
  <c r="W62" i="3"/>
  <c r="V62" i="3"/>
  <c r="U62" i="3"/>
  <c r="R62" i="3"/>
  <c r="Q62" i="3"/>
  <c r="O62" i="3"/>
  <c r="N62" i="3"/>
  <c r="M62" i="3"/>
  <c r="L62" i="3"/>
  <c r="J62" i="3"/>
  <c r="E62" i="3"/>
  <c r="AC61" i="3"/>
  <c r="I61" i="3" s="1"/>
  <c r="AA61" i="3"/>
  <c r="Z61" i="3"/>
  <c r="Y61" i="3"/>
  <c r="X61" i="3"/>
  <c r="W61" i="3"/>
  <c r="V61" i="3"/>
  <c r="U61" i="3"/>
  <c r="R61" i="3"/>
  <c r="Q61" i="3"/>
  <c r="O61" i="3"/>
  <c r="N61" i="3"/>
  <c r="M61" i="3"/>
  <c r="L61" i="3"/>
  <c r="J61" i="3"/>
  <c r="E61" i="3"/>
  <c r="AC60" i="3"/>
  <c r="I60" i="3" s="1"/>
  <c r="AA60" i="3"/>
  <c r="Z60" i="3"/>
  <c r="Y60" i="3"/>
  <c r="X60" i="3"/>
  <c r="W60" i="3"/>
  <c r="V60" i="3"/>
  <c r="U60" i="3"/>
  <c r="R60" i="3"/>
  <c r="Q60" i="3"/>
  <c r="O60" i="3"/>
  <c r="N60" i="3"/>
  <c r="M60" i="3"/>
  <c r="L60" i="3"/>
  <c r="J60" i="3"/>
  <c r="E60" i="3"/>
  <c r="AC59" i="3"/>
  <c r="I59" i="3" s="1"/>
  <c r="AA59" i="3"/>
  <c r="Z59" i="3"/>
  <c r="Y59" i="3"/>
  <c r="X59" i="3"/>
  <c r="W59" i="3"/>
  <c r="V59" i="3"/>
  <c r="U59" i="3"/>
  <c r="R59" i="3"/>
  <c r="Q59" i="3"/>
  <c r="O59" i="3"/>
  <c r="N59" i="3"/>
  <c r="M59" i="3"/>
  <c r="L59" i="3"/>
  <c r="J59" i="3"/>
  <c r="E59" i="3"/>
  <c r="AC58" i="3"/>
  <c r="I58" i="3" s="1"/>
  <c r="AA58" i="3"/>
  <c r="Z58" i="3"/>
  <c r="Y58" i="3"/>
  <c r="X58" i="3"/>
  <c r="W58" i="3"/>
  <c r="V58" i="3"/>
  <c r="U58" i="3"/>
  <c r="R58" i="3"/>
  <c r="Q58" i="3"/>
  <c r="O58" i="3"/>
  <c r="N58" i="3"/>
  <c r="M58" i="3"/>
  <c r="L58" i="3"/>
  <c r="J58" i="3"/>
  <c r="E58" i="3"/>
  <c r="AC57" i="3"/>
  <c r="I57" i="3" s="1"/>
  <c r="AA57" i="3"/>
  <c r="Z57" i="3"/>
  <c r="Y57" i="3"/>
  <c r="X57" i="3"/>
  <c r="W57" i="3"/>
  <c r="V57" i="3"/>
  <c r="U57" i="3"/>
  <c r="R57" i="3"/>
  <c r="Q57" i="3"/>
  <c r="O57" i="3"/>
  <c r="N57" i="3"/>
  <c r="M57" i="3"/>
  <c r="L57" i="3"/>
  <c r="J57" i="3"/>
  <c r="E57" i="3"/>
  <c r="AC56" i="3"/>
  <c r="I56" i="3" s="1"/>
  <c r="AA56" i="3"/>
  <c r="Z56" i="3"/>
  <c r="Y56" i="3"/>
  <c r="X56" i="3"/>
  <c r="W56" i="3"/>
  <c r="V56" i="3"/>
  <c r="U56" i="3"/>
  <c r="R56" i="3"/>
  <c r="Q56" i="3"/>
  <c r="O56" i="3"/>
  <c r="N56" i="3"/>
  <c r="M56" i="3"/>
  <c r="L56" i="3"/>
  <c r="J56" i="3"/>
  <c r="E56" i="3"/>
  <c r="AC55" i="3"/>
  <c r="I55" i="3" s="1"/>
  <c r="AA55" i="3"/>
  <c r="Z55" i="3"/>
  <c r="Y55" i="3"/>
  <c r="X55" i="3"/>
  <c r="W55" i="3"/>
  <c r="V55" i="3"/>
  <c r="U55" i="3"/>
  <c r="R55" i="3"/>
  <c r="Q55" i="3"/>
  <c r="O55" i="3"/>
  <c r="N55" i="3"/>
  <c r="M55" i="3"/>
  <c r="L55" i="3"/>
  <c r="J55" i="3"/>
  <c r="E55" i="3"/>
  <c r="AC54" i="3"/>
  <c r="I54" i="3" s="1"/>
  <c r="AA54" i="3"/>
  <c r="Z54" i="3"/>
  <c r="Y54" i="3"/>
  <c r="X54" i="3"/>
  <c r="W54" i="3"/>
  <c r="V54" i="3"/>
  <c r="U54" i="3"/>
  <c r="R54" i="3"/>
  <c r="Q54" i="3"/>
  <c r="O54" i="3"/>
  <c r="N54" i="3"/>
  <c r="M54" i="3"/>
  <c r="L54" i="3"/>
  <c r="J54" i="3"/>
  <c r="E54" i="3"/>
  <c r="AC53" i="3"/>
  <c r="I53" i="3" s="1"/>
  <c r="AA53" i="3"/>
  <c r="Z53" i="3"/>
  <c r="Y53" i="3"/>
  <c r="X53" i="3"/>
  <c r="W53" i="3"/>
  <c r="V53" i="3"/>
  <c r="U53" i="3"/>
  <c r="R53" i="3"/>
  <c r="Q53" i="3"/>
  <c r="O53" i="3"/>
  <c r="N53" i="3"/>
  <c r="M53" i="3"/>
  <c r="L53" i="3"/>
  <c r="J53" i="3"/>
  <c r="E53" i="3"/>
  <c r="AC52" i="3"/>
  <c r="I52" i="3" s="1"/>
  <c r="AA52" i="3"/>
  <c r="Z52" i="3"/>
  <c r="Y52" i="3"/>
  <c r="X52" i="3"/>
  <c r="W52" i="3"/>
  <c r="V52" i="3"/>
  <c r="U52" i="3"/>
  <c r="R52" i="3"/>
  <c r="Q52" i="3"/>
  <c r="O52" i="3"/>
  <c r="N52" i="3"/>
  <c r="M52" i="3"/>
  <c r="L52" i="3"/>
  <c r="J52" i="3"/>
  <c r="E52" i="3"/>
  <c r="AC51" i="3"/>
  <c r="I51" i="3" s="1"/>
  <c r="AA51" i="3"/>
  <c r="Z51" i="3"/>
  <c r="Y51" i="3"/>
  <c r="X51" i="3"/>
  <c r="W51" i="3"/>
  <c r="V51" i="3"/>
  <c r="U51" i="3"/>
  <c r="R51" i="3"/>
  <c r="Q51" i="3"/>
  <c r="O51" i="3"/>
  <c r="N51" i="3"/>
  <c r="M51" i="3"/>
  <c r="L51" i="3"/>
  <c r="J51" i="3"/>
  <c r="E51" i="3"/>
  <c r="AC50" i="3"/>
  <c r="I50" i="3" s="1"/>
  <c r="AA50" i="3"/>
  <c r="Z50" i="3"/>
  <c r="Y50" i="3"/>
  <c r="X50" i="3"/>
  <c r="W50" i="3"/>
  <c r="V50" i="3"/>
  <c r="U50" i="3"/>
  <c r="R50" i="3"/>
  <c r="Q50" i="3"/>
  <c r="O50" i="3"/>
  <c r="N50" i="3"/>
  <c r="M50" i="3"/>
  <c r="L50" i="3"/>
  <c r="J50" i="3"/>
  <c r="E50" i="3"/>
  <c r="AC49" i="3"/>
  <c r="I49" i="3" s="1"/>
  <c r="AA49" i="3"/>
  <c r="Z49" i="3"/>
  <c r="Y49" i="3"/>
  <c r="X49" i="3"/>
  <c r="W49" i="3"/>
  <c r="V49" i="3"/>
  <c r="U49" i="3"/>
  <c r="R49" i="3"/>
  <c r="Q49" i="3"/>
  <c r="O49" i="3"/>
  <c r="N49" i="3"/>
  <c r="M49" i="3"/>
  <c r="L49" i="3"/>
  <c r="J49" i="3"/>
  <c r="E49" i="3"/>
  <c r="AC48" i="3"/>
  <c r="I48" i="3" s="1"/>
  <c r="AA48" i="3"/>
  <c r="Z48" i="3"/>
  <c r="Y48" i="3"/>
  <c r="X48" i="3"/>
  <c r="W48" i="3"/>
  <c r="V48" i="3"/>
  <c r="U48" i="3"/>
  <c r="R48" i="3"/>
  <c r="Q48" i="3"/>
  <c r="O48" i="3"/>
  <c r="N48" i="3"/>
  <c r="M48" i="3"/>
  <c r="L48" i="3"/>
  <c r="J48" i="3"/>
  <c r="E48" i="3"/>
  <c r="AC47" i="3"/>
  <c r="I47" i="3" s="1"/>
  <c r="AA47" i="3"/>
  <c r="Z47" i="3"/>
  <c r="Y47" i="3"/>
  <c r="X47" i="3"/>
  <c r="W47" i="3"/>
  <c r="V47" i="3"/>
  <c r="U47" i="3"/>
  <c r="R47" i="3"/>
  <c r="Q47" i="3"/>
  <c r="O47" i="3"/>
  <c r="N47" i="3"/>
  <c r="M47" i="3"/>
  <c r="L47" i="3"/>
  <c r="J47" i="3"/>
  <c r="E47" i="3"/>
  <c r="AC46" i="3"/>
  <c r="I46" i="3" s="1"/>
  <c r="AA46" i="3"/>
  <c r="Z46" i="3"/>
  <c r="Y46" i="3"/>
  <c r="X46" i="3"/>
  <c r="W46" i="3"/>
  <c r="V46" i="3"/>
  <c r="U46" i="3"/>
  <c r="R46" i="3"/>
  <c r="Q46" i="3"/>
  <c r="O46" i="3"/>
  <c r="N46" i="3"/>
  <c r="M46" i="3"/>
  <c r="L46" i="3"/>
  <c r="J46" i="3"/>
  <c r="E46" i="3"/>
  <c r="AC45" i="3"/>
  <c r="I45" i="3" s="1"/>
  <c r="AA45" i="3"/>
  <c r="Z45" i="3"/>
  <c r="Y45" i="3"/>
  <c r="X45" i="3"/>
  <c r="W45" i="3"/>
  <c r="V45" i="3"/>
  <c r="U45" i="3"/>
  <c r="R45" i="3"/>
  <c r="Q45" i="3"/>
  <c r="O45" i="3"/>
  <c r="N45" i="3"/>
  <c r="M45" i="3"/>
  <c r="L45" i="3"/>
  <c r="J45" i="3"/>
  <c r="E45" i="3"/>
  <c r="AC44" i="3"/>
  <c r="I44" i="3" s="1"/>
  <c r="AA44" i="3"/>
  <c r="Z44" i="3"/>
  <c r="Y44" i="3"/>
  <c r="X44" i="3"/>
  <c r="W44" i="3"/>
  <c r="V44" i="3"/>
  <c r="U44" i="3"/>
  <c r="R44" i="3"/>
  <c r="Q44" i="3"/>
  <c r="O44" i="3"/>
  <c r="N44" i="3"/>
  <c r="M44" i="3"/>
  <c r="L44" i="3"/>
  <c r="J44" i="3"/>
  <c r="E44" i="3"/>
  <c r="AC43" i="3"/>
  <c r="I43" i="3" s="1"/>
  <c r="AA43" i="3"/>
  <c r="Z43" i="3"/>
  <c r="Y43" i="3"/>
  <c r="X43" i="3"/>
  <c r="W43" i="3"/>
  <c r="V43" i="3"/>
  <c r="U43" i="3"/>
  <c r="R43" i="3"/>
  <c r="Q43" i="3"/>
  <c r="O43" i="3"/>
  <c r="N43" i="3"/>
  <c r="M43" i="3"/>
  <c r="L43" i="3"/>
  <c r="J43" i="3"/>
  <c r="E43" i="3"/>
  <c r="AC42" i="3"/>
  <c r="I42" i="3" s="1"/>
  <c r="AA42" i="3"/>
  <c r="Z42" i="3"/>
  <c r="Y42" i="3"/>
  <c r="X42" i="3"/>
  <c r="W42" i="3"/>
  <c r="V42" i="3"/>
  <c r="U42" i="3"/>
  <c r="R42" i="3"/>
  <c r="Q42" i="3"/>
  <c r="O42" i="3"/>
  <c r="N42" i="3"/>
  <c r="M42" i="3"/>
  <c r="L42" i="3"/>
  <c r="J42" i="3"/>
  <c r="E42" i="3"/>
  <c r="AC41" i="3"/>
  <c r="I41" i="3" s="1"/>
  <c r="AA41" i="3"/>
  <c r="Z41" i="3"/>
  <c r="Y41" i="3"/>
  <c r="X41" i="3"/>
  <c r="W41" i="3"/>
  <c r="V41" i="3"/>
  <c r="U41" i="3"/>
  <c r="R41" i="3"/>
  <c r="Q41" i="3"/>
  <c r="O41" i="3"/>
  <c r="N41" i="3"/>
  <c r="M41" i="3"/>
  <c r="L41" i="3"/>
  <c r="J41" i="3"/>
  <c r="E41" i="3"/>
  <c r="AC40" i="3"/>
  <c r="I40" i="3" s="1"/>
  <c r="AA40" i="3"/>
  <c r="Z40" i="3"/>
  <c r="Y40" i="3"/>
  <c r="X40" i="3"/>
  <c r="W40" i="3"/>
  <c r="V40" i="3"/>
  <c r="U40" i="3"/>
  <c r="R40" i="3"/>
  <c r="Q40" i="3"/>
  <c r="O40" i="3"/>
  <c r="N40" i="3"/>
  <c r="M40" i="3"/>
  <c r="L40" i="3"/>
  <c r="J40" i="3"/>
  <c r="E40" i="3"/>
  <c r="AC39" i="3"/>
  <c r="I39" i="3" s="1"/>
  <c r="AA39" i="3"/>
  <c r="Z39" i="3"/>
  <c r="Y39" i="3"/>
  <c r="X39" i="3"/>
  <c r="W39" i="3"/>
  <c r="V39" i="3"/>
  <c r="U39" i="3"/>
  <c r="R39" i="3"/>
  <c r="Q39" i="3"/>
  <c r="O39" i="3"/>
  <c r="N39" i="3"/>
  <c r="M39" i="3"/>
  <c r="L39" i="3"/>
  <c r="J39" i="3"/>
  <c r="E39" i="3"/>
  <c r="AC38" i="3"/>
  <c r="I38" i="3" s="1"/>
  <c r="AA38" i="3"/>
  <c r="Z38" i="3"/>
  <c r="Y38" i="3"/>
  <c r="X38" i="3"/>
  <c r="W38" i="3"/>
  <c r="V38" i="3"/>
  <c r="U38" i="3"/>
  <c r="R38" i="3"/>
  <c r="Q38" i="3"/>
  <c r="O38" i="3"/>
  <c r="N38" i="3"/>
  <c r="M38" i="3"/>
  <c r="L38" i="3"/>
  <c r="J38" i="3"/>
  <c r="E38" i="3"/>
  <c r="AC37" i="3"/>
  <c r="I37" i="3" s="1"/>
  <c r="AA37" i="3"/>
  <c r="Z37" i="3"/>
  <c r="Y37" i="3"/>
  <c r="X37" i="3"/>
  <c r="W37" i="3"/>
  <c r="V37" i="3"/>
  <c r="U37" i="3"/>
  <c r="R37" i="3"/>
  <c r="Q37" i="3"/>
  <c r="O37" i="3"/>
  <c r="N37" i="3"/>
  <c r="M37" i="3"/>
  <c r="L37" i="3"/>
  <c r="J37" i="3"/>
  <c r="E37" i="3"/>
  <c r="AC36" i="3"/>
  <c r="I36" i="3" s="1"/>
  <c r="AA36" i="3"/>
  <c r="Z36" i="3"/>
  <c r="Y36" i="3"/>
  <c r="X36" i="3"/>
  <c r="W36" i="3"/>
  <c r="V36" i="3"/>
  <c r="U36" i="3"/>
  <c r="R36" i="3"/>
  <c r="Q36" i="3"/>
  <c r="O36" i="3"/>
  <c r="N36" i="3"/>
  <c r="M36" i="3"/>
  <c r="L36" i="3"/>
  <c r="J36" i="3"/>
  <c r="E36" i="3"/>
  <c r="AC35" i="3"/>
  <c r="I35" i="3" s="1"/>
  <c r="AA35" i="3"/>
  <c r="Z35" i="3"/>
  <c r="Y35" i="3"/>
  <c r="X35" i="3"/>
  <c r="W35" i="3"/>
  <c r="V35" i="3"/>
  <c r="U35" i="3"/>
  <c r="R35" i="3"/>
  <c r="Q35" i="3"/>
  <c r="O35" i="3"/>
  <c r="N35" i="3"/>
  <c r="M35" i="3"/>
  <c r="L35" i="3"/>
  <c r="J35" i="3"/>
  <c r="E35" i="3"/>
  <c r="AC34" i="3"/>
  <c r="I34" i="3" s="1"/>
  <c r="AA34" i="3"/>
  <c r="Z34" i="3"/>
  <c r="Y34" i="3"/>
  <c r="X34" i="3"/>
  <c r="W34" i="3"/>
  <c r="V34" i="3"/>
  <c r="U34" i="3"/>
  <c r="R34" i="3"/>
  <c r="Q34" i="3"/>
  <c r="O34" i="3"/>
  <c r="N34" i="3"/>
  <c r="M34" i="3"/>
  <c r="L34" i="3"/>
  <c r="J34" i="3"/>
  <c r="E34" i="3"/>
  <c r="AC33" i="3"/>
  <c r="I33" i="3" s="1"/>
  <c r="AA33" i="3"/>
  <c r="Z33" i="3"/>
  <c r="Y33" i="3"/>
  <c r="X33" i="3"/>
  <c r="W33" i="3"/>
  <c r="V33" i="3"/>
  <c r="U33" i="3"/>
  <c r="R33" i="3"/>
  <c r="Q33" i="3"/>
  <c r="O33" i="3"/>
  <c r="N33" i="3"/>
  <c r="M33" i="3"/>
  <c r="L33" i="3"/>
  <c r="J33" i="3"/>
  <c r="E33" i="3"/>
  <c r="AC32" i="3"/>
  <c r="I32" i="3" s="1"/>
  <c r="AA32" i="3"/>
  <c r="Z32" i="3"/>
  <c r="Y32" i="3"/>
  <c r="X32" i="3"/>
  <c r="W32" i="3"/>
  <c r="V32" i="3"/>
  <c r="U32" i="3"/>
  <c r="R32" i="3"/>
  <c r="Q32" i="3"/>
  <c r="O32" i="3"/>
  <c r="N32" i="3"/>
  <c r="M32" i="3"/>
  <c r="L32" i="3"/>
  <c r="J32" i="3"/>
  <c r="E32" i="3"/>
  <c r="AC31" i="3"/>
  <c r="I31" i="3" s="1"/>
  <c r="AA31" i="3"/>
  <c r="Z31" i="3"/>
  <c r="Y31" i="3"/>
  <c r="X31" i="3"/>
  <c r="W31" i="3"/>
  <c r="V31" i="3"/>
  <c r="U31" i="3"/>
  <c r="R31" i="3"/>
  <c r="Q31" i="3"/>
  <c r="O31" i="3"/>
  <c r="N31" i="3"/>
  <c r="M31" i="3"/>
  <c r="L31" i="3"/>
  <c r="J31" i="3"/>
  <c r="E31" i="3"/>
  <c r="AC30" i="3"/>
  <c r="I30" i="3" s="1"/>
  <c r="AA30" i="3"/>
  <c r="Z30" i="3"/>
  <c r="Y30" i="3"/>
  <c r="X30" i="3"/>
  <c r="W30" i="3"/>
  <c r="V30" i="3"/>
  <c r="U30" i="3"/>
  <c r="R30" i="3"/>
  <c r="Q30" i="3"/>
  <c r="O30" i="3"/>
  <c r="N30" i="3"/>
  <c r="M30" i="3"/>
  <c r="L30" i="3"/>
  <c r="J30" i="3"/>
  <c r="E30" i="3"/>
  <c r="AC29" i="3"/>
  <c r="I29" i="3" s="1"/>
  <c r="AA29" i="3"/>
  <c r="Z29" i="3"/>
  <c r="Y29" i="3"/>
  <c r="X29" i="3"/>
  <c r="W29" i="3"/>
  <c r="V29" i="3"/>
  <c r="U29" i="3"/>
  <c r="R29" i="3"/>
  <c r="Q29" i="3"/>
  <c r="O29" i="3"/>
  <c r="N29" i="3"/>
  <c r="M29" i="3"/>
  <c r="L29" i="3"/>
  <c r="J29" i="3"/>
  <c r="E29" i="3"/>
  <c r="AC28" i="3"/>
  <c r="I28" i="3" s="1"/>
  <c r="AA28" i="3"/>
  <c r="Z28" i="3"/>
  <c r="Y28" i="3"/>
  <c r="X28" i="3"/>
  <c r="W28" i="3"/>
  <c r="V28" i="3"/>
  <c r="U28" i="3"/>
  <c r="R28" i="3"/>
  <c r="Q28" i="3"/>
  <c r="O28" i="3"/>
  <c r="N28" i="3"/>
  <c r="M28" i="3"/>
  <c r="L28" i="3"/>
  <c r="J28" i="3"/>
  <c r="E28" i="3"/>
  <c r="AC27" i="3"/>
  <c r="I27" i="3" s="1"/>
  <c r="AA27" i="3"/>
  <c r="Z27" i="3"/>
  <c r="Y27" i="3"/>
  <c r="X27" i="3"/>
  <c r="W27" i="3"/>
  <c r="U27" i="3"/>
  <c r="R27" i="3"/>
  <c r="Q27" i="3"/>
  <c r="O27" i="3"/>
  <c r="N27" i="3"/>
  <c r="M27" i="3"/>
  <c r="L27" i="3"/>
  <c r="J27" i="3"/>
  <c r="E27" i="3"/>
  <c r="AC26" i="3"/>
  <c r="I26" i="3" s="1"/>
  <c r="AA26" i="3"/>
  <c r="Z26" i="3"/>
  <c r="Y26" i="3"/>
  <c r="X26" i="3"/>
  <c r="W26" i="3"/>
  <c r="V26" i="3"/>
  <c r="U26" i="3"/>
  <c r="R26" i="3"/>
  <c r="Q26" i="3"/>
  <c r="O26" i="3"/>
  <c r="N26" i="3"/>
  <c r="M26" i="3"/>
  <c r="L26" i="3"/>
  <c r="J26" i="3"/>
  <c r="E26" i="3"/>
  <c r="AC25" i="3"/>
  <c r="I25" i="3" s="1"/>
  <c r="AA25" i="3"/>
  <c r="Z25" i="3"/>
  <c r="Y25" i="3"/>
  <c r="X25" i="3"/>
  <c r="W25" i="3"/>
  <c r="V25" i="3"/>
  <c r="U25" i="3"/>
  <c r="R25" i="3"/>
  <c r="Q25" i="3"/>
  <c r="O25" i="3"/>
  <c r="N25" i="3"/>
  <c r="M25" i="3"/>
  <c r="L25" i="3"/>
  <c r="J25" i="3"/>
  <c r="E25" i="3"/>
  <c r="AC24" i="3"/>
  <c r="I24" i="3" s="1"/>
  <c r="AA24" i="3"/>
  <c r="Z24" i="3"/>
  <c r="Y24" i="3"/>
  <c r="X24" i="3"/>
  <c r="W24" i="3"/>
  <c r="V24" i="3"/>
  <c r="U24" i="3"/>
  <c r="R24" i="3"/>
  <c r="Q24" i="3"/>
  <c r="O24" i="3"/>
  <c r="N24" i="3"/>
  <c r="M24" i="3"/>
  <c r="L24" i="3"/>
  <c r="J24" i="3"/>
  <c r="E24" i="3"/>
  <c r="AC23" i="3"/>
  <c r="I23" i="3" s="1"/>
  <c r="AA23" i="3"/>
  <c r="Z23" i="3"/>
  <c r="Y23" i="3"/>
  <c r="X23" i="3"/>
  <c r="W23" i="3"/>
  <c r="V23" i="3"/>
  <c r="U23" i="3"/>
  <c r="R23" i="3"/>
  <c r="Q23" i="3"/>
  <c r="O23" i="3"/>
  <c r="N23" i="3"/>
  <c r="M23" i="3"/>
  <c r="L23" i="3"/>
  <c r="J23" i="3"/>
  <c r="E23" i="3"/>
  <c r="AC22" i="3"/>
  <c r="I22" i="3" s="1"/>
  <c r="AA22" i="3"/>
  <c r="Z22" i="3"/>
  <c r="Y22" i="3"/>
  <c r="X22" i="3"/>
  <c r="W22" i="3"/>
  <c r="V22" i="3"/>
  <c r="U22" i="3"/>
  <c r="R22" i="3"/>
  <c r="Q22" i="3"/>
  <c r="O22" i="3"/>
  <c r="N22" i="3"/>
  <c r="M22" i="3"/>
  <c r="L22" i="3"/>
  <c r="J22" i="3"/>
  <c r="E22" i="3"/>
  <c r="AC21" i="3"/>
  <c r="I21" i="3" s="1"/>
  <c r="AA21" i="3"/>
  <c r="Z21" i="3"/>
  <c r="Y21" i="3"/>
  <c r="X21" i="3"/>
  <c r="W21" i="3"/>
  <c r="V21" i="3"/>
  <c r="U21" i="3"/>
  <c r="R21" i="3"/>
  <c r="Q21" i="3"/>
  <c r="O21" i="3"/>
  <c r="N21" i="3"/>
  <c r="M21" i="3"/>
  <c r="L21" i="3"/>
  <c r="J21" i="3"/>
  <c r="E21" i="3"/>
  <c r="AC20" i="3"/>
  <c r="I20" i="3" s="1"/>
  <c r="AA20" i="3"/>
  <c r="Z20" i="3"/>
  <c r="Y20" i="3"/>
  <c r="X20" i="3"/>
  <c r="W20" i="3"/>
  <c r="V20" i="3"/>
  <c r="U20" i="3"/>
  <c r="R20" i="3"/>
  <c r="Q20" i="3"/>
  <c r="O20" i="3"/>
  <c r="N20" i="3"/>
  <c r="M20" i="3"/>
  <c r="L20" i="3"/>
  <c r="J20" i="3"/>
  <c r="E20" i="3"/>
  <c r="AC19" i="3"/>
  <c r="I19" i="3" s="1"/>
  <c r="AA19" i="3"/>
  <c r="Z19" i="3"/>
  <c r="Y19" i="3"/>
  <c r="X19" i="3"/>
  <c r="W19" i="3"/>
  <c r="V19" i="3"/>
  <c r="U19" i="3"/>
  <c r="R19" i="3"/>
  <c r="Q19" i="3"/>
  <c r="O19" i="3"/>
  <c r="N19" i="3"/>
  <c r="M19" i="3"/>
  <c r="L19" i="3"/>
  <c r="J19" i="3"/>
  <c r="E19" i="3"/>
  <c r="AC18" i="3"/>
  <c r="I18" i="3" s="1"/>
  <c r="AA18" i="3"/>
  <c r="Z18" i="3"/>
  <c r="Y18" i="3"/>
  <c r="X18" i="3"/>
  <c r="W18" i="3"/>
  <c r="V18" i="3"/>
  <c r="U18" i="3"/>
  <c r="R18" i="3"/>
  <c r="Q18" i="3"/>
  <c r="O18" i="3"/>
  <c r="N18" i="3"/>
  <c r="M18" i="3"/>
  <c r="L18" i="3"/>
  <c r="J18" i="3"/>
  <c r="E18" i="3"/>
  <c r="AC17" i="3"/>
  <c r="I17" i="3" s="1"/>
  <c r="AA17" i="3"/>
  <c r="Z17" i="3"/>
  <c r="Y17" i="3"/>
  <c r="X17" i="3"/>
  <c r="W17" i="3"/>
  <c r="V17" i="3"/>
  <c r="U17" i="3"/>
  <c r="R17" i="3"/>
  <c r="Q17" i="3"/>
  <c r="O17" i="3"/>
  <c r="N17" i="3"/>
  <c r="M17" i="3"/>
  <c r="L17" i="3"/>
  <c r="J17" i="3"/>
  <c r="E17" i="3"/>
  <c r="AC16" i="3"/>
  <c r="I16" i="3" s="1"/>
  <c r="AA16" i="3"/>
  <c r="Z16" i="3"/>
  <c r="Y16" i="3"/>
  <c r="X16" i="3"/>
  <c r="W16" i="3"/>
  <c r="V16" i="3"/>
  <c r="U16" i="3"/>
  <c r="R16" i="3"/>
  <c r="Q16" i="3"/>
  <c r="O16" i="3"/>
  <c r="N16" i="3"/>
  <c r="M16" i="3"/>
  <c r="L16" i="3"/>
  <c r="J16" i="3"/>
  <c r="E16" i="3"/>
  <c r="AC15" i="3"/>
  <c r="I15" i="3" s="1"/>
  <c r="AA15" i="3"/>
  <c r="Z15" i="3"/>
  <c r="Y15" i="3"/>
  <c r="X15" i="3"/>
  <c r="W15" i="3"/>
  <c r="V15" i="3"/>
  <c r="U15" i="3"/>
  <c r="R15" i="3"/>
  <c r="Q15" i="3"/>
  <c r="O15" i="3"/>
  <c r="N15" i="3"/>
  <c r="M15" i="3"/>
  <c r="L15" i="3"/>
  <c r="J15" i="3"/>
  <c r="E15" i="3"/>
  <c r="AC14" i="3"/>
  <c r="I14" i="3" s="1"/>
  <c r="AA14" i="3"/>
  <c r="Z14" i="3"/>
  <c r="Y14" i="3"/>
  <c r="X14" i="3"/>
  <c r="W14" i="3"/>
  <c r="V14" i="3"/>
  <c r="U14" i="3"/>
  <c r="R14" i="3"/>
  <c r="Q14" i="3"/>
  <c r="O14" i="3"/>
  <c r="N14" i="3"/>
  <c r="M14" i="3"/>
  <c r="L14" i="3"/>
  <c r="J14" i="3"/>
  <c r="E14" i="3"/>
  <c r="AC13" i="3"/>
  <c r="I13" i="3" s="1"/>
  <c r="AA13" i="3"/>
  <c r="Z13" i="3"/>
  <c r="Y13" i="3"/>
  <c r="X13" i="3"/>
  <c r="W13" i="3"/>
  <c r="V13" i="3"/>
  <c r="U13" i="3"/>
  <c r="R13" i="3"/>
  <c r="Q13" i="3"/>
  <c r="O13" i="3"/>
  <c r="N13" i="3"/>
  <c r="M13" i="3"/>
  <c r="L13" i="3"/>
  <c r="J13" i="3"/>
  <c r="E13" i="3"/>
  <c r="AC12" i="3"/>
  <c r="I12" i="3" s="1"/>
  <c r="AA12" i="3"/>
  <c r="Z12" i="3"/>
  <c r="Y12" i="3"/>
  <c r="X12" i="3"/>
  <c r="W12" i="3"/>
  <c r="V12" i="3"/>
  <c r="U12" i="3"/>
  <c r="R12" i="3"/>
  <c r="Q12" i="3"/>
  <c r="O12" i="3"/>
  <c r="N12" i="3"/>
  <c r="M12" i="3"/>
  <c r="L12" i="3"/>
  <c r="J12" i="3"/>
  <c r="E12" i="3"/>
  <c r="AC11" i="3"/>
  <c r="I11" i="3" s="1"/>
  <c r="AA11" i="3"/>
  <c r="Z11" i="3"/>
  <c r="Y11" i="3"/>
  <c r="X11" i="3"/>
  <c r="W11" i="3"/>
  <c r="V11" i="3"/>
  <c r="U11" i="3"/>
  <c r="R11" i="3"/>
  <c r="Q11" i="3"/>
  <c r="O11" i="3"/>
  <c r="N11" i="3"/>
  <c r="M11" i="3"/>
  <c r="L11" i="3"/>
  <c r="J11" i="3"/>
  <c r="E11" i="3"/>
  <c r="AC10" i="3"/>
  <c r="I10" i="3" s="1"/>
  <c r="AA10" i="3"/>
  <c r="Z10" i="3"/>
  <c r="Y10" i="3"/>
  <c r="X10" i="3"/>
  <c r="W10" i="3"/>
  <c r="V10" i="3"/>
  <c r="U10" i="3"/>
  <c r="R10" i="3"/>
  <c r="Q10" i="3"/>
  <c r="O10" i="3"/>
  <c r="N10" i="3"/>
  <c r="M10" i="3"/>
  <c r="L10" i="3"/>
  <c r="J10" i="3"/>
  <c r="E10" i="3"/>
  <c r="AC9" i="3"/>
  <c r="I9" i="3" s="1"/>
  <c r="AA9" i="3"/>
  <c r="Z9" i="3"/>
  <c r="Y9" i="3"/>
  <c r="X9" i="3"/>
  <c r="W9" i="3"/>
  <c r="V9" i="3"/>
  <c r="U9" i="3"/>
  <c r="R9" i="3"/>
  <c r="Q9" i="3"/>
  <c r="O9" i="3"/>
  <c r="N9" i="3"/>
  <c r="M9" i="3"/>
  <c r="L9" i="3"/>
  <c r="J9" i="3"/>
  <c r="E9" i="3"/>
  <c r="AC8" i="3"/>
  <c r="I8" i="3" s="1"/>
  <c r="AA8" i="3"/>
  <c r="Z8" i="3"/>
  <c r="Y8" i="3"/>
  <c r="X8" i="3"/>
  <c r="W8" i="3"/>
  <c r="V8" i="3"/>
  <c r="U8" i="3"/>
  <c r="R8" i="3"/>
  <c r="Q8" i="3"/>
  <c r="O8" i="3"/>
  <c r="N8" i="3"/>
  <c r="M8" i="3"/>
  <c r="L8" i="3"/>
  <c r="J8" i="3"/>
  <c r="E8" i="3"/>
  <c r="AC7" i="3"/>
  <c r="AB7" i="3"/>
  <c r="AB99" i="3" s="1"/>
  <c r="AA7" i="3"/>
  <c r="Z7" i="3"/>
  <c r="Y7" i="3"/>
  <c r="X7" i="3"/>
  <c r="W7" i="3"/>
  <c r="V7" i="3"/>
  <c r="U7" i="3"/>
  <c r="R7" i="3"/>
  <c r="Q7" i="3"/>
  <c r="P7" i="3"/>
  <c r="P99" i="3" s="1"/>
  <c r="O7" i="3"/>
  <c r="N7" i="3"/>
  <c r="M7" i="3"/>
  <c r="L7" i="3"/>
  <c r="K7" i="3"/>
  <c r="K99" i="3" s="1"/>
  <c r="J7" i="3"/>
  <c r="J99" i="3" s="1"/>
  <c r="G74" i="3" l="1"/>
  <c r="G22" i="3"/>
  <c r="G56" i="3"/>
  <c r="G75" i="3"/>
  <c r="G76" i="3"/>
  <c r="G83" i="3"/>
  <c r="G58" i="3"/>
  <c r="G60" i="3"/>
  <c r="G42" i="3"/>
  <c r="G43" i="3"/>
  <c r="G46" i="3"/>
  <c r="G49" i="3"/>
  <c r="G51" i="3"/>
  <c r="G70" i="3"/>
  <c r="G72" i="3"/>
  <c r="H96" i="3"/>
  <c r="G32" i="3"/>
  <c r="G36" i="3"/>
  <c r="H54" i="3"/>
  <c r="G63" i="3"/>
  <c r="G64" i="3"/>
  <c r="G68" i="3"/>
  <c r="G71" i="3"/>
  <c r="G79" i="3"/>
  <c r="H82" i="3"/>
  <c r="G96" i="3"/>
  <c r="H62" i="3"/>
  <c r="H74" i="3"/>
  <c r="N99" i="3"/>
  <c r="G13" i="3"/>
  <c r="G15" i="3"/>
  <c r="G18" i="3"/>
  <c r="G26" i="3"/>
  <c r="G35" i="3"/>
  <c r="G40" i="3"/>
  <c r="G44" i="3"/>
  <c r="H48" i="3"/>
  <c r="G81" i="3"/>
  <c r="G94" i="3"/>
  <c r="F95" i="3"/>
  <c r="G95" i="3"/>
  <c r="G52" i="3"/>
  <c r="H57" i="3"/>
  <c r="G66" i="3"/>
  <c r="H66" i="3"/>
  <c r="G84" i="3"/>
  <c r="G86" i="3"/>
  <c r="H86" i="3"/>
  <c r="H90" i="3"/>
  <c r="F28" i="3"/>
  <c r="G28" i="3"/>
  <c r="G30" i="3"/>
  <c r="H39" i="3"/>
  <c r="G54" i="3"/>
  <c r="G87" i="3"/>
  <c r="F89" i="3"/>
  <c r="G90" i="3"/>
  <c r="F58" i="3"/>
  <c r="H58" i="3"/>
  <c r="H60" i="3"/>
  <c r="F70" i="3"/>
  <c r="H80" i="3"/>
  <c r="F11" i="3"/>
  <c r="H11" i="3"/>
  <c r="H13" i="3"/>
  <c r="H14" i="3"/>
  <c r="G24" i="3"/>
  <c r="G29" i="3"/>
  <c r="H33" i="3"/>
  <c r="F37" i="3"/>
  <c r="G38" i="3"/>
  <c r="F53" i="3"/>
  <c r="G59" i="3"/>
  <c r="F65" i="3"/>
  <c r="G69" i="3"/>
  <c r="H72" i="3"/>
  <c r="H76" i="3"/>
  <c r="H77" i="3"/>
  <c r="H81" i="3"/>
  <c r="H88" i="3"/>
  <c r="H93" i="3"/>
  <c r="H98" i="3"/>
  <c r="G9" i="3"/>
  <c r="G10" i="3"/>
  <c r="F26" i="3"/>
  <c r="H30" i="3"/>
  <c r="F31" i="3"/>
  <c r="F40" i="3"/>
  <c r="H40" i="3"/>
  <c r="F47" i="3"/>
  <c r="H56" i="3"/>
  <c r="F61" i="3"/>
  <c r="H68" i="3"/>
  <c r="H69" i="3"/>
  <c r="F84" i="3"/>
  <c r="H89" i="3"/>
  <c r="F92" i="3"/>
  <c r="F97" i="3"/>
  <c r="R99" i="3"/>
  <c r="X99" i="3"/>
  <c r="H9" i="3"/>
  <c r="F16" i="3"/>
  <c r="G16" i="3"/>
  <c r="F18" i="3"/>
  <c r="H18" i="3"/>
  <c r="G19" i="3"/>
  <c r="G20" i="3"/>
  <c r="F34" i="3"/>
  <c r="G34" i="3"/>
  <c r="H34" i="3"/>
  <c r="H36" i="3"/>
  <c r="G41" i="3"/>
  <c r="H44" i="3"/>
  <c r="G48" i="3"/>
  <c r="F50" i="3"/>
  <c r="G50" i="3"/>
  <c r="H52" i="3"/>
  <c r="G55" i="3"/>
  <c r="G62" i="3"/>
  <c r="H64" i="3"/>
  <c r="G67" i="3"/>
  <c r="H70" i="3"/>
  <c r="F73" i="3"/>
  <c r="F78" i="3"/>
  <c r="G78" i="3"/>
  <c r="H78" i="3"/>
  <c r="H79" i="3"/>
  <c r="G80" i="3"/>
  <c r="F82" i="3"/>
  <c r="G82" i="3"/>
  <c r="O99" i="3"/>
  <c r="AC99" i="3"/>
  <c r="F8" i="3"/>
  <c r="G11" i="3"/>
  <c r="F12" i="3"/>
  <c r="F15" i="3"/>
  <c r="H17" i="3"/>
  <c r="F19" i="3"/>
  <c r="Y99" i="3"/>
  <c r="E7" i="3"/>
  <c r="E99" i="3" s="1"/>
  <c r="L99" i="3"/>
  <c r="V99" i="3"/>
  <c r="Z99" i="3"/>
  <c r="G8" i="3"/>
  <c r="F9" i="3"/>
  <c r="G12" i="3"/>
  <c r="F13" i="3"/>
  <c r="F14" i="3"/>
  <c r="H7" i="3"/>
  <c r="G7" i="3"/>
  <c r="F7" i="3"/>
  <c r="Q99" i="3"/>
  <c r="W99" i="3"/>
  <c r="AA99" i="3"/>
  <c r="H8" i="3"/>
  <c r="F10" i="3"/>
  <c r="H10" i="3"/>
  <c r="H12" i="3"/>
  <c r="H21" i="3"/>
  <c r="F22" i="3"/>
  <c r="H22" i="3"/>
  <c r="G23" i="3"/>
  <c r="H25" i="3"/>
  <c r="H26" i="3"/>
  <c r="D26" i="3" s="1"/>
  <c r="G27" i="3"/>
  <c r="F29" i="3"/>
  <c r="G31" i="3"/>
  <c r="F32" i="3"/>
  <c r="F35" i="3"/>
  <c r="G37" i="3"/>
  <c r="F38" i="3"/>
  <c r="H38" i="3"/>
  <c r="F41" i="3"/>
  <c r="H41" i="3"/>
  <c r="H43" i="3"/>
  <c r="F44" i="3"/>
  <c r="G47" i="3"/>
  <c r="F51" i="3"/>
  <c r="G53" i="3"/>
  <c r="H55" i="3"/>
  <c r="F56" i="3"/>
  <c r="F59" i="3"/>
  <c r="G61" i="3"/>
  <c r="H63" i="3"/>
  <c r="F64" i="3"/>
  <c r="F67" i="3"/>
  <c r="H71" i="3"/>
  <c r="F72" i="3"/>
  <c r="F75" i="3"/>
  <c r="G77" i="3"/>
  <c r="H85" i="3"/>
  <c r="F86" i="3"/>
  <c r="G88" i="3"/>
  <c r="F91" i="3"/>
  <c r="G91" i="3"/>
  <c r="H91" i="3"/>
  <c r="G93" i="3"/>
  <c r="F94" i="3"/>
  <c r="H94" i="3"/>
  <c r="F96" i="3"/>
  <c r="D96" i="3" s="1"/>
  <c r="G98" i="3"/>
  <c r="F23" i="3"/>
  <c r="F27" i="3"/>
  <c r="H28" i="3"/>
  <c r="H31" i="3"/>
  <c r="H32" i="3"/>
  <c r="F33" i="3"/>
  <c r="F39" i="3"/>
  <c r="F42" i="3"/>
  <c r="H42" i="3"/>
  <c r="F45" i="3"/>
  <c r="H45" i="3"/>
  <c r="H47" i="3"/>
  <c r="F48" i="3"/>
  <c r="H53" i="3"/>
  <c r="F54" i="3"/>
  <c r="F57" i="3"/>
  <c r="H61" i="3"/>
  <c r="F62" i="3"/>
  <c r="D70" i="3"/>
  <c r="H84" i="3"/>
  <c r="G14" i="3"/>
  <c r="H15" i="3"/>
  <c r="H16" i="3"/>
  <c r="F17" i="3"/>
  <c r="G17" i="3"/>
  <c r="H19" i="3"/>
  <c r="F20" i="3"/>
  <c r="H20" i="3"/>
  <c r="F21" i="3"/>
  <c r="G21" i="3"/>
  <c r="H23" i="3"/>
  <c r="F24" i="3"/>
  <c r="H24" i="3"/>
  <c r="F25" i="3"/>
  <c r="G25" i="3"/>
  <c r="H27" i="3"/>
  <c r="H29" i="3"/>
  <c r="F30" i="3"/>
  <c r="G33" i="3"/>
  <c r="H35" i="3"/>
  <c r="F36" i="3"/>
  <c r="G39" i="3"/>
  <c r="F43" i="3"/>
  <c r="G45" i="3"/>
  <c r="F46" i="3"/>
  <c r="H46" i="3"/>
  <c r="F49" i="3"/>
  <c r="H49" i="3"/>
  <c r="H51" i="3"/>
  <c r="D51" i="3" s="1"/>
  <c r="F52" i="3"/>
  <c r="F55" i="3"/>
  <c r="G57" i="3"/>
  <c r="H59" i="3"/>
  <c r="F60" i="3"/>
  <c r="F63" i="3"/>
  <c r="G65" i="3"/>
  <c r="H67" i="3"/>
  <c r="F68" i="3"/>
  <c r="F71" i="3"/>
  <c r="G73" i="3"/>
  <c r="H75" i="3"/>
  <c r="F76" i="3"/>
  <c r="F80" i="3"/>
  <c r="D80" i="3" s="1"/>
  <c r="F85" i="3"/>
  <c r="F87" i="3"/>
  <c r="H87" i="3"/>
  <c r="G89" i="3"/>
  <c r="D89" i="3" s="1"/>
  <c r="G92" i="3"/>
  <c r="G97" i="3"/>
  <c r="H37" i="3"/>
  <c r="H50" i="3"/>
  <c r="H65" i="3"/>
  <c r="F66" i="3"/>
  <c r="F69" i="3"/>
  <c r="D69" i="3" s="1"/>
  <c r="H73" i="3"/>
  <c r="F74" i="3"/>
  <c r="F77" i="3"/>
  <c r="D77" i="3" s="1"/>
  <c r="F79" i="3"/>
  <c r="F81" i="3"/>
  <c r="F83" i="3"/>
  <c r="H83" i="3"/>
  <c r="G85" i="3"/>
  <c r="F88" i="3"/>
  <c r="F90" i="3"/>
  <c r="D90" i="3" s="1"/>
  <c r="H92" i="3"/>
  <c r="F93" i="3"/>
  <c r="H95" i="3"/>
  <c r="D95" i="3" s="1"/>
  <c r="H97" i="3"/>
  <c r="F98" i="3"/>
  <c r="D58" i="3"/>
  <c r="D18" i="3"/>
  <c r="I7" i="3"/>
  <c r="I99" i="3" s="1"/>
  <c r="U99" i="3"/>
  <c r="M99" i="3"/>
  <c r="D13" i="3" l="1"/>
  <c r="D59" i="3"/>
  <c r="D79" i="3"/>
  <c r="D36" i="3"/>
  <c r="D84" i="3"/>
  <c r="D9" i="3"/>
  <c r="D74" i="3"/>
  <c r="D60" i="3"/>
  <c r="D30" i="3"/>
  <c r="D66" i="3"/>
  <c r="D64" i="3"/>
  <c r="D78" i="3"/>
  <c r="D35" i="3"/>
  <c r="D67" i="3"/>
  <c r="D53" i="3"/>
  <c r="D38" i="3"/>
  <c r="D98" i="3"/>
  <c r="D41" i="3"/>
  <c r="D82" i="3"/>
  <c r="D44" i="3"/>
  <c r="D34" i="3"/>
  <c r="D48" i="3"/>
  <c r="D93" i="3"/>
  <c r="D76" i="3"/>
  <c r="D68" i="3"/>
  <c r="D52" i="3"/>
  <c r="D39" i="3"/>
  <c r="D45" i="3"/>
  <c r="D22" i="3"/>
  <c r="D33" i="3"/>
  <c r="D94" i="3"/>
  <c r="D91" i="3"/>
  <c r="D31" i="3"/>
  <c r="D56" i="3"/>
  <c r="D11" i="3"/>
  <c r="D28" i="3"/>
  <c r="D86" i="3"/>
  <c r="D40" i="3"/>
  <c r="D54" i="3"/>
  <c r="D81" i="3"/>
  <c r="D71" i="3"/>
  <c r="D43" i="3"/>
  <c r="D23" i="3"/>
  <c r="D85" i="3"/>
  <c r="D62" i="3"/>
  <c r="D72" i="3"/>
  <c r="D14" i="3"/>
  <c r="D8" i="3"/>
  <c r="D57" i="3"/>
  <c r="D50" i="3"/>
  <c r="D55" i="3"/>
  <c r="D20" i="3"/>
  <c r="D16" i="3"/>
  <c r="D25" i="3"/>
  <c r="D21" i="3"/>
  <c r="D46" i="3"/>
  <c r="D97" i="3"/>
  <c r="D83" i="3"/>
  <c r="D73" i="3"/>
  <c r="D65" i="3"/>
  <c r="D42" i="3"/>
  <c r="D32" i="3"/>
  <c r="D87" i="3"/>
  <c r="D61" i="3"/>
  <c r="D92" i="3"/>
  <c r="D49" i="3"/>
  <c r="D88" i="3"/>
  <c r="D75" i="3"/>
  <c r="D47" i="3"/>
  <c r="D63" i="3"/>
  <c r="D37" i="3"/>
  <c r="D29" i="3"/>
  <c r="G99" i="3"/>
  <c r="D19" i="3"/>
  <c r="H99" i="3"/>
  <c r="D10" i="3"/>
  <c r="D15" i="3"/>
  <c r="F99" i="3"/>
  <c r="D24" i="3"/>
  <c r="D17" i="3"/>
  <c r="D27" i="3"/>
  <c r="D12" i="3"/>
  <c r="D7" i="3"/>
  <c r="D99" i="3" l="1"/>
</calcChain>
</file>

<file path=xl/comments1.xml><?xml version="1.0" encoding="utf-8"?>
<comments xmlns="http://schemas.openxmlformats.org/spreadsheetml/2006/main">
  <authors>
    <author/>
  </authors>
  <commentList>
    <comment ref="G5"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БУ «Кондинская районная больница»
БУ «Центр общей врачебной практики»
АУ «Санаторий Юган»
БУ «Нефтеюганская районная больница»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«Мегионская городская больница»
БУ «Нефтеюганская городская станция скорой медицинской помощи»
БУ «Нефтеюганская окружная клиническая больница имени В.И. Яцкив»
БУ «Нижневартовская городская детская поликлиника»
БУ «Нижневартовская городская поликлиника»
БУ «Нижневартовская городская станция скорой медицинской помощи»
БУ «Нижневартовская окружная клиническая больница»
БУ «Нижневартовская окружная клиническая детская больница»
БУ «Нижневартовский кожно-венерологический диспансер»
БУ «Нижневартовский окружной клинический перинатальный центр»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окружная больница»
БУ «Покачевская городская больница»
БУ «Пыть-Яхская окружная клиническая больница»
БУ «Радужнинская городская больница»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окружная клиническая больница»
БУ «Сургутский окружной клинический центр охраны материнства и детства»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КУ «Центр медицины катастроф»
БУ «Югорская городская больница»</t>
        </r>
      </text>
    </comment>
    <comment ref="G6"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БУ «Кондинская районная больница»
БУ «Центр общей врачебной практики»
БУ «Нефтеюганская районная больница»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«Мегионская городская больница»
БУ «Нефтеюганская окружная клиническая больница имени В.И. Яцкив»
БУ «Нижневартовская городская поликлиника»
БУ «Няганская городская поликлиника»
БУ «Покачевская городская больница»
БУ «Пыть-Яхская окружная клиническая больница»
БУ «Радужнинская городская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клиническая психоневрологическая больница»
БУ «Урайская городская клиническая больница»
АУ «Центр профессиональной патологии»
БУ «Окружная клиническая больница»
БУ «Югорская городская больница»</t>
        </r>
      </text>
    </comment>
    <comment ref="G8"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9"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БУ «Урайская городская клиническая больница»
БУ «Урайская окружная больница медицинской реабилитации»
АУ «Центр профессиональной патологии»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стоматологическая поликлиника»
КУ «Бюро судебно-медицинской экспертизы»
КУ «Центр профилактики и борьбы со СПИД»
БУ «Югорская городская больница»</t>
        </r>
      </text>
    </comment>
    <comment ref="G10" authorId="0" shapeId="0">
      <text>
        <r>
          <rPr>
            <sz val="10"/>
            <color rgb="FF000000"/>
            <rFont val="Calibri"/>
            <family val="2"/>
            <charset val="204"/>
            <scheme val="minor"/>
          </rPr>
          <t xml:space="preserve">БУ «Березовская районная больница»
БУ «Кондинская районная больница»
БУ «Центр общей врачебной практики»
БУ «Нефтеюганская районная больница»
БУ «Октябрьская районная больница»
БУ «Сургутская районная поликлиника»
БУ «Федоровская городская больница»
БУ «Ханты-Мансийская районная больница»
БУ «Лангепасская городская больница»
</t>
        </r>
      </text>
    </comment>
    <comment ref="G11"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12"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13"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14"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АУ «Кондинская районная стоматологическая поликлиника»
БУ «Кондинская районная больница»
БУ «Центр общей врачебной практики»
БУ «Нефтеюганская районная больница»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«Лянторская городская больница»
БУ «Нижнесортымская участковая больница»
БУ «Сургутская районная поликлиника»
БУ «Федоровская городская больница»
КУ «Угутская участковая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АУ «Урайская городская стоматологическая поликлиника»
БУ «Урайская городская клиническая больница»
АУ «Центр профессиональной патологии»
БУ «Окружная клиническая больница»
БУ «Ханты-Мансийская городская клиническая станция скорой медицинской помощи»
БУ «Ханты-Мансийская клиническая стоматологическая поликлиника»
КУ «Центр медицины катастроф»
БУ «Югорская городская больница»</t>
        </r>
      </text>
    </comment>
    <comment ref="G15"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16"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17"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18"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БУ «Кондинская районная больница»
БУ «Нефтеюганская районная больница»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«Лянторская городская больница»
БУ «Федоровская городская больница»
БУ «Лангепасская городская больница»
БУ «Мегионская городская больница»
БУ «Нефтеюганская окружная клиническая больница имени В.И. Яцкив»
БУ «Нижневартовская городская детская поликлиника»
БУ «Нижневартовская городская поликлиника»
БУ «Нижневартовская окружная клиническая больница»
БУ «Нижневартовская окружная клиническая детская больница»
БУ «Нижневартовский окружной клинический перинатальный центр»
БУ «Нижневартовский онкологический диспансер»
БУ «Няганская городская детская поликлиника»
БУ «Няганская городская поликлиника»
БУ «Няганская окружная больница»
БУ «Покачевская городская больница»
БУ «Пыть-Яхская окружная клиническая больница»
БУ «Радужнинская городская больница»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клиническая травматологическая больница»
БУ «Сургутская окружная клиническая больница»
БУ «Урайская городская клиническая больница»
АУ «Центр профессиональной патологии»
БУ «Окружная клиническая больница»
БУ «Ханты-Мансийский клинический кожно-венерологический диспансер»
КУ «Бюро судебно-медицинской экспертизы»
КУ «Центр профилактики и борьбы со СПИД»
БУ «Югорская городская больница»</t>
        </r>
      </text>
    </comment>
    <comment ref="G19"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КУ «Березовский противотуберкулезный диспансер»
АУ «Кондинская районная стоматологическая поликлиника»
БУ «Кондинская районная больница»
БУ «Центр общей врачебной практики»
АУ «Санаторий Юган»
БУ «Нефтеюганская районная больница»
КУ «Лемпинский наркологический реабилитационный центр»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«Советская психоневрологическая больница»
АУ «Региональный аптечный склад»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«Психоневрологическая больница имени Святой Преподобномученицы Елизаветы»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«Нижневартовская окружная клиническая больница»
БУ «Нижневартовская окружная клиническая детская больница»
БУ «Нижневартовская психоневрологическая больница»
БУ «Нижневартовский кожно-венерологический диспансер»
БУ «Нижневартовский окружной клинический перинатальный центр»
БУ «Нижневартовский онкологический диспансер»
КУ «Нижневартовский противотуберкулезный диспансер»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«Няганская окружная больница»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«Окружной кардиологический диспансер «Центр диагностики и сердечно-сосудистой хирургии»
БУ «Сургутская городская клиническая больница»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им. А.И. Бородина»
БУ «Сургутская клиническая психоневрологическая больница»
БУ «Сургутская клиническая травматологическая больница»
БУ «Сургутская окружная клиническая больница»
БУ «Сургутский клинический кожно-венерологический диспансер»
БУ «Сургутский окружной клинический центр охраны материнства и детства»
КУ «Станция переливания крови»
КУ «Сургутский клинический противотуберкулезный диспансер»
КУ «Центр лекарственного мониторинга»
АУ «Урайская городская стоматологическая поликлиника»
БУ «Урайская городская клиническая больница»
БУ «Урайская окружная больница медицинской реабилитации»
КУ «Урайский специализированный Дом ребенка»
АУ «Центр профессиональной патологии»
БУ «Клинический врачебно-физкультурный диспансер»
БУ «Медицинский информационно-аналитический центр»
БУ «Окружная клиническая больница»
БУ «Окружной клинический лечебно-реабилитационный центр»
БУ «Ханты-Мансийская городская клиническая станция скорой медицинской помощи»
БУ «Ханты-Мансийская клиническая психоневрологическая больница»
БУ «Ханты-Мансийская клиническая стоматологическая поликлиника»
БУ «Ханты-Мансийский клинический кожно-венерологический диспансер»
БУ «Центр общественного здоровья и медицинской профилактики»
КУ «Бюро судебно-медицинской экспертизы»
КУ «Детский противотуберкулезный санаторий им. Е.М. Сагандуковой»
КУ «Ханты-Мансийский клинический противотуберкулезный диспансер»
КУ «Центр медицины катастроф»
КУ «Центр профилактики и борьбы со СПИД»
БУ «Югорская городская больница»</t>
        </r>
      </text>
    </comment>
    <comment ref="G20"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АУ «Кондинская районная стоматологическая поликлиника»
БУ «Кондинская районная больница»
БУ «Центр общей врачебной практики»
БУ «Нефтеюганская районная больница»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«Нефтеюганская городская станция скорой медицинской помощи»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поликлиника»
БУ «Нижневартовская городская станция скорой медицинской помощи»
БУ «Нижневартовская городская стоматологическая поликлиника»
БУ «Няганская городская детская поликлиника»
БУ «Няганская городская поликлиника»
БУ «Няганская городская станция скорой медицинской помощи»
БУ «Няганская городская стоматологическая поликлиника»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станция скорой медицинской помощи»
БУ «Сургутская городская клиническая стоматологическая поликлиника № 1»
БУ «Сургутская городская стоматологическая поликлиника № 2»
АУ «Урайская городская стоматологическая поликлиника»
БУ «Урайская городская клиническая больница»
АУ «Центр профессиональной патологии»
БУ «Окружная клиническая больница»
БУ «Ханты-Мансийская городская клиническая станция скорой медицинской помощи»
БУ «Ханты-Мансийская клиническая стоматологическая поликлиника»
КУ «Центр медицины катастроф»
БУ «Югорская городская больница»</t>
        </r>
      </text>
    </comment>
    <comment ref="G21" authorId="0" shapeId="0">
      <text>
        <r>
          <rPr>
            <sz val="10"/>
            <color rgb="FF000000"/>
            <rFont val="Calibri"/>
            <family val="2"/>
            <charset val="204"/>
            <scheme val="minor"/>
          </rPr>
          <t>БУ «Белоярская районная больница»
БУ «Березовская районная больница»
БУ «Игримская районная больница»
АУ «Кондинская районная стоматологическая поликлиника»
БУ «Кондинская районная больница»
БУ «Центр общей врачебной практики»
БУ «Нефтеюганская районная больница»
БУ «Нижневартовская районная больница»
БУ «Новоаганская районная больница»
БУ «Октябрьская районная больница»
АУ «Советская районная больница»
БУ «Пионерская районная больница»
БУ «Лянторская городская больница»
БУ «Нижнесортымская участковая больница»
БУ «Сургутская районная поликлиника»
БУ «Угутская участковая больница»
БУ «Федоровская городская больница»
БУ «Ханты-Мансийская районная больница»
БУ «Когалымская городская больница»
БУ «Лангепасская городская больница»
БУ «Лангепасская городская стоматологическая поликлиника»
АУ «Мегионская городская стоматологическая поликлиника»
БУ «Мегионская городская больница»
БУ «Нефтеюганская городская стоматологическая поликлиника»
БУ «Нефтеюганская окружная клиническая больница имени В.И. Яцкив»
БУ «Нижневартовская городская детская поликлиника»
БУ «Нижневартовская городская детская стоматологическая поликлиника»
БУ «Нижневартовская городская стоматологическая поликлиника»
БУ «Няганская городская детская поликлиника»
БУ «Няганская городская поликлиника»
БУ «Няганская городская стоматологическая поликлиника»
БУ «Покачевская городская больница»
АУ «Пыть-Яхская городская стоматологическая поликлиника»
БУ «Пыть-Яхская окружная клиническая больница»
БУ «Радужнинская городская больница»
БУ «Радужнинская городская стоматологическая поликлиника»
БУ «Сургутская городская клиническая поликлиника № 1»
БУ «Сургутская городская клиническая поликлиника № 2»
БУ «Сургутская городская клиническая поликлиника № 3»
БУ «Сургутская городская клиническая поликлиника № 4»
БУ «Сургутская городская клиническая поликлиника № 5»
БУ «Сургутская городская клиническая стоматологическая поликлиника № 1»
БУ «Сургутская городская стоматологическая поликлиника № 2 им. А.И. Бородина»
АУ «Урайская городская стоматологическая поликлиника»
БУ «Урайская городская клиническая больница»
БУ «Окружная клиническая больница»
БУ «Ханты-Мансийская клиническая стоматологическая поликлиника»
БУ «Югорская городская больница»</t>
        </r>
      </text>
    </comment>
  </commentList>
</comments>
</file>

<file path=xl/sharedStrings.xml><?xml version="1.0" encoding="utf-8"?>
<sst xmlns="http://schemas.openxmlformats.org/spreadsheetml/2006/main" count="4626" uniqueCount="237">
  <si>
    <t>№ п/п</t>
  </si>
  <si>
    <t>Периодичность мониторинга</t>
  </si>
  <si>
    <t>Наименование мониторинга (о чем)</t>
  </si>
  <si>
    <t>Основание исполнения мониторинга</t>
  </si>
  <si>
    <t>Сроки предоставления информации</t>
  </si>
  <si>
    <t>Адрес отчетной формы мониторинга (при наличии)</t>
  </si>
  <si>
    <t>Количество и список медицинских организаций, участвующих в мониторинге</t>
  </si>
  <si>
    <t>Ответственное лицо в МИАЦ за прием мониторинга</t>
  </si>
  <si>
    <t>Количество медицинских работников, оказывающих помощь больным COVID-19</t>
  </si>
  <si>
    <t>Письмо ДЗ от 18.02.2022 № 2764 с дополнением письма МИАЦ от 28.02.2022 № 562</t>
  </si>
  <si>
    <t>Еженедельный</t>
  </si>
  <si>
    <t>Вакцинация от COVID-19</t>
  </si>
  <si>
    <t>Письмо ДЗ от 12.04.2022 № 6804</t>
  </si>
  <si>
    <t>По четвергам до 15:00 часов</t>
  </si>
  <si>
    <t>На сайте БУ «Медицинский информационно-аналитический
центр» («Главная» – «Медицинским работникам» – «Кадры
в здравоохранении Югры» – «Кадры. Вакцинация COVID-19» – «Форма «Кадры. Вакцинация. COVID-19»).</t>
  </si>
  <si>
    <t>О случаях новой коронавирусной инфекции COVID-19 в медицинской организации</t>
  </si>
  <si>
    <t>Письмо МИАЦ от 29.01.2022 № 242</t>
  </si>
  <si>
    <t>Форма № 2312 в ИС «МедВедь»</t>
  </si>
  <si>
    <t>По поручению Депздрава Югры</t>
  </si>
  <si>
    <t>Ежемесячный</t>
  </si>
  <si>
    <t>Мониторинг укомплектования потребности (включая ТФОМС)</t>
  </si>
  <si>
    <t>Модернизация первичного звена здравоохранения</t>
  </si>
  <si>
    <t>На сайте БУ «Медицинский информационно-аналитический центр» («Главная» – «Медицинским работникам» – «Кадры в здравоохранении Югры» – «Модернизация первичного звена здравоохранения»)/
Пароль: Moderniz910</t>
  </si>
  <si>
    <t>Показатели реализации региональных проектов «Здравоохранение», «Демография», «Обеспечение медицинских организаций системы здравоохранения квалифицированными кадрами»</t>
  </si>
  <si>
    <t>Приказ Депздрава Югры от 31.01.2021 № 155</t>
  </si>
  <si>
    <t>Движение кадров</t>
  </si>
  <si>
    <t>Приказ Депздрава Югры от 02.12.2021 № 1943</t>
  </si>
  <si>
    <t>На сайте БУ «Медицинский информационно-аналитический центр» («Главная» – «Медицинским работникам» – «Кадры в здравоохранении Югры» – «Движение кадров» – «Форма мониторинга «Движение кадров»).
Пароль: Dkadr1943</t>
  </si>
  <si>
    <t>Ежеквартальный</t>
  </si>
  <si>
    <t>Вакансии</t>
  </si>
  <si>
    <t>Приказ Депздрава Югры от 26.04.2021 № 577</t>
  </si>
  <si>
    <r>
      <rPr>
        <sz val="11"/>
        <color theme="1"/>
        <rFont val="Times New Roman"/>
        <family val="1"/>
        <charset val="204"/>
      </rPr>
      <t xml:space="preserve">На сайте БУ «Медицинский информационно-аналитический центр» 
(«Главная» – «Медицинским работникам» – «Кадры в здравоохранении Югры» – «Вакансии» – «Форма «01. Вакансии»).
Пароль: </t>
    </r>
    <r>
      <rPr>
        <sz val="11"/>
        <color rgb="FFFF0000"/>
        <rFont val="Times New Roman"/>
        <family val="1"/>
        <charset val="204"/>
      </rPr>
      <t>Vakansii577</t>
    </r>
  </si>
  <si>
    <t>Потребность в жилье. Первичка (п. 12.2 Распоряжения 3-рг)</t>
  </si>
  <si>
    <t xml:space="preserve">Ежеквартальное поручение Депздрава Югры;
письмо БУ "Медицинский информационно-аналитический центр" 07-00-Исх-9 от 10.01.2023 </t>
  </si>
  <si>
    <t>На сайте БУ «Медицинский информационно-аналитический центр» («Главная» – «Медицинским работникам» – «Кадры здравоохранения Югры» – «Потребность в жилых помещениях. Первичное звено».
Заполнить приложения 1, 2, 3</t>
  </si>
  <si>
    <t>Подпрограмма VI «Кадровое обеспечение системы здравоохранения»</t>
  </si>
  <si>
    <t>Приказ Депздрава Югры от 20.03.2020 № 342</t>
  </si>
  <si>
    <t>Форма № 303, форма № 583 в ИС «МедВедь»</t>
  </si>
  <si>
    <t>Ликвидация кадрового дефицита</t>
  </si>
  <si>
    <t>Приказ Депздрава Югры от 15.06.2021 № 968</t>
  </si>
  <si>
    <t>Форма № 859 в ИС «МедВедь»</t>
  </si>
  <si>
    <t>Высвобождение работников в связи с ликвидацией (реорганизацией) организации либо сокращением численности или штата работников</t>
  </si>
  <si>
    <t>Приказ Депздрава Югры от 09.12.2020 № 1789</t>
  </si>
  <si>
    <t>Форма № 762 в ИС «МедВедь»</t>
  </si>
  <si>
    <t>Трансплантация костного мозга и гемопоэтических стволовых клеток</t>
  </si>
  <si>
    <t>Приказ Депздрава Югры от 15.09.2021 № 1359</t>
  </si>
  <si>
    <t>На сайте БУ «Медицинский информационно-аналитический центр» 
(«Главная» – «Медицинским работникам» – «Кадры в здравоохранении Югры» – «Трансплантация костного мозга (потребность в кадрах)» – «Форма «Трансплантацию костного мозга и гемопоэтических стволовых клеток»).
Пароль: Kadr889</t>
  </si>
  <si>
    <t>На сайте БУ «Медицинский информационно-аналитический центр» 
(«Главная» – «Медицинским работникам» – «Кадры в здравоохранении Югры» – «Меры социальной поддержки» – «Форма мониторинга «Меры социальной поддержки»).
Пароль: Mery1358</t>
  </si>
  <si>
    <t>2 раза в год</t>
  </si>
  <si>
    <t>Меры социальной поддержки первичного звена и скорой (п. 2 «б» перечня поручений Президента Пр-1755)</t>
  </si>
  <si>
    <t>Онлайн-форма</t>
  </si>
  <si>
    <t>Потребность в жилье в сельских и городских поселениях с небольшим числом жителей (п. 6 «б» перечня поручений Президента Пр-113)</t>
  </si>
  <si>
    <t>1 раз в год</t>
  </si>
  <si>
    <t>Оказание помощи несовершеннолетним (кадры)</t>
  </si>
  <si>
    <r>
      <rPr>
        <u/>
        <sz val="11"/>
        <color rgb="FF0000FF"/>
        <rFont val="Times New Roman"/>
        <family val="1"/>
        <charset val="204"/>
      </rPr>
      <t>Приказ Депздрава Югры от 06.10.2021 № 1498</t>
    </r>
    <r>
      <rPr>
        <sz val="11"/>
        <color rgb="FF000000"/>
        <rFont val="Times New Roman"/>
        <family val="1"/>
        <charset val="204"/>
      </rPr>
      <t xml:space="preserve">;
письмо БУ "Медицинский информационно-аналитический центр" 07-00-Исх-8 от 10.01.2023 </t>
    </r>
  </si>
  <si>
    <t>На сайте БУ «Медицинский информационно-аналитический центр» 
(«Главная» – «Медицинским работникам» – «Кадры в здравоохранении Югры» – «Оказание помощи несовершеннолетним (кадры)» – «Форма мониторинга «Оказание помощи несовершеннолетним (кадры)»).
Пароль: Deti1498</t>
  </si>
  <si>
    <t>По состоянию на 26.07.2022</t>
  </si>
  <si>
    <t>Ежедневный</t>
  </si>
  <si>
    <t>Количество медицинских работников, оказывающих помощь больным COVID-19 (письмо ДЗ от 18.02.2022 № 2764 с дополнением письма МИАЦ от 28.02.2022 № 562)</t>
  </si>
  <si>
    <t>Количество медицинских работников, контактирующих с больными COVID-19 (нарастающим итогом) (Письмо МИАЦ от 09.04.2022 № 1004)</t>
  </si>
  <si>
    <t>Вакцинация от COVID-19 (письмо ДЗ от 12.04.2022 № 6804)</t>
  </si>
  <si>
    <t>О случаях новой коронавирусной инфекции COVID-19 в медицинской организации (форма № 2312 в ИС «МедВедь»)</t>
  </si>
  <si>
    <t>СИЗы, COVID-19 (форма № 1760 в ИС «МедВедь»)</t>
  </si>
  <si>
    <t>Мониторинг укомплектования потребности (приказ ДЗ от 07.02.2022 № 210 с дополнением приказа ДЗ от 24.03.2022 № 527)</t>
  </si>
  <si>
    <t>Модернизация первички (приложения 9, 10) (приказ ДЗ от 26.02.2021 № 265)</t>
  </si>
  <si>
    <t>Форма № 2953 в ИС «МедВедь» (Приказ ДЗ от 31.01.2022 № 155)</t>
  </si>
  <si>
    <t>Движение кадров (приказ ДЗ от 02.12.2021 № 1943)</t>
  </si>
  <si>
    <t>Медицинская реабилитация</t>
  </si>
  <si>
    <t>Вакансии (приказ ДЗ от 26.04.2022 № 577)</t>
  </si>
  <si>
    <t>Подпрограмма VI «Кадровое обеспечение системы здравоохранения» (форма № 303, форма № 583 в ИС «МедВедь») (Приказ ДЗ от 20.03.2020 № 342)</t>
  </si>
  <si>
    <t>Ликвидация кадрового дефицита (приказ ДеЗ от 15.06.2022 № 968)</t>
  </si>
  <si>
    <t>Высвобождение работников (приказ ДЗ от 09.12.2020 № 1789)</t>
  </si>
  <si>
    <t>Трансплантация костного мозга и гемопоэтических стволовых клеток (приказ ДЗ от 15.09.2022 № 1359)</t>
  </si>
  <si>
    <t>Меры соцподдержки (приказ ДЗ от 15.09.2021 № 1358)</t>
  </si>
  <si>
    <t>Оказание помощи несовершеннолетним (кадры) (приказ ДЗ от 06.10.2022 № 1498)</t>
  </si>
  <si>
    <t>Муниципальное образование</t>
  </si>
  <si>
    <t>Медицинская организация</t>
  </si>
  <si>
    <t>Периодичность</t>
  </si>
  <si>
    <t>Белоярский район</t>
  </si>
  <si>
    <t>БУ «Белоярская районная больница»</t>
  </si>
  <si>
    <t>Ежедневно</t>
  </si>
  <si>
    <t>Еженедельно</t>
  </si>
  <si>
    <t>Ежемесячно</t>
  </si>
  <si>
    <t>Березовский район</t>
  </si>
  <si>
    <t>БУ «Березовская районная больница»</t>
  </si>
  <si>
    <t>город Лангепас</t>
  </si>
  <si>
    <t>БУ «Лангепасская городская больница»</t>
  </si>
  <si>
    <t>Ежеквартально</t>
  </si>
  <si>
    <t xml:space="preserve">Белоярский район </t>
  </si>
  <si>
    <t>Кондинский район</t>
  </si>
  <si>
    <t>БУ «Кондинская районная больница»</t>
  </si>
  <si>
    <t>город Нижневартовск</t>
  </si>
  <si>
    <t>БУ «Нижневартовская окружная клиническая больница»</t>
  </si>
  <si>
    <t>БУ «Игримская районная больница»</t>
  </si>
  <si>
    <t>Нефтеюганский район</t>
  </si>
  <si>
    <t>БУ «Нефтеюганская районная больница»</t>
  </si>
  <si>
    <t>БУ «Центр общей врачебной практики»</t>
  </si>
  <si>
    <t>город Ханты-Мансийск</t>
  </si>
  <si>
    <t>БУ «Окружной клинический лечебно-реабилитационный центр»</t>
  </si>
  <si>
    <t>Октябрьский район</t>
  </si>
  <si>
    <t>БУ «Октябрьская районная больница»</t>
  </si>
  <si>
    <t>КУ «Березовский противотуберкулезный диспансер»</t>
  </si>
  <si>
    <t>АУ «Кондинская районная стоматологическая поликлиника»</t>
  </si>
  <si>
    <t>Сургутский район</t>
  </si>
  <si>
    <t>БУ «Лянторская городская больница»</t>
  </si>
  <si>
    <t>АУ «Санаторий Юган»</t>
  </si>
  <si>
    <t>город Когалым</t>
  </si>
  <si>
    <t>БУ «Когалымская городская больница»</t>
  </si>
  <si>
    <t>БУ «Сургутская районная поликлиника»</t>
  </si>
  <si>
    <t>Нижневартовский район</t>
  </si>
  <si>
    <t>БУ «Нижневартовская районная больница»</t>
  </si>
  <si>
    <t>БУ «Федоровская городская больница»</t>
  </si>
  <si>
    <t>БУ «Новоаганская районная больница»</t>
  </si>
  <si>
    <t>город Мегион</t>
  </si>
  <si>
    <t>БУ «Мегионская городская больница»</t>
  </si>
  <si>
    <t>Ханты-Мансийский район</t>
  </si>
  <si>
    <t>БУ «Ханты-Мансийская районная больница»</t>
  </si>
  <si>
    <t>город Нефтеюганск</t>
  </si>
  <si>
    <t>БУ «Нефтеюганская окружная клиническая больница имени В.И. Яцкив»</t>
  </si>
  <si>
    <t>КУ «Лемпинский наркологический реабилитационный центр»</t>
  </si>
  <si>
    <t>Советский район</t>
  </si>
  <si>
    <t>АУ «Советская районная больница»</t>
  </si>
  <si>
    <t>БУ «Пионерская районная больница»</t>
  </si>
  <si>
    <t>город Нягань</t>
  </si>
  <si>
    <t>БУ «Няганская окружная больница»</t>
  </si>
  <si>
    <t>город Радужный</t>
  </si>
  <si>
    <t>БУ «Радужнинская городская больница»</t>
  </si>
  <si>
    <t>БУ «Советская психоневрологическая больница»</t>
  </si>
  <si>
    <t>город Сургут</t>
  </si>
  <si>
    <t>БУ «Сургутская окружная клиническая больница»</t>
  </si>
  <si>
    <t>БУ «Нижнесортымская участковая больница»</t>
  </si>
  <si>
    <t>город Урай</t>
  </si>
  <si>
    <t>БУ «Урайская городская клиническая больница»</t>
  </si>
  <si>
    <t>БУ «Окружная клиническая больница»</t>
  </si>
  <si>
    <t>БУ «Угутская участковая больница»</t>
  </si>
  <si>
    <t>город Югорск</t>
  </si>
  <si>
    <t>БУ «Югорская городская больница»</t>
  </si>
  <si>
    <t>БУ «Нижневартовская городская детская поликлиника»</t>
  </si>
  <si>
    <t>АУ «Региональный аптечный склад»</t>
  </si>
  <si>
    <t>КУ «Угутская участковая больница»</t>
  </si>
  <si>
    <t>БУ «Нижневартовская городская поликлиника»</t>
  </si>
  <si>
    <t>БУ «Нижневартовская окружная клиническая детская больница»</t>
  </si>
  <si>
    <t>БУ «Нижневартовский окружной клинический перинатальный центр»</t>
  </si>
  <si>
    <t>БУ «Лангепасская городская стоматологическая поликлиника»</t>
  </si>
  <si>
    <t>БУ «Нижневартовский онкологический диспансер»</t>
  </si>
  <si>
    <t>БУ «Няганская городская поликлиника»</t>
  </si>
  <si>
    <t>АУ «Мегионская городская стоматологическая поликлиника»</t>
  </si>
  <si>
    <t>БУ «Няганская городская детская поликлиника»</t>
  </si>
  <si>
    <t>БУ «Нефтеюганская городская станция скорой медицинской помощи»</t>
  </si>
  <si>
    <t>город Покачи</t>
  </si>
  <si>
    <t>БУ «Покачевская городская больница»</t>
  </si>
  <si>
    <t>город Пыть-Ях</t>
  </si>
  <si>
    <t>БУ «Пыть-Яхская окружная клиническая больница»</t>
  </si>
  <si>
    <t>БУ «Нефтеюганская городская стоматологическая поликлиника»</t>
  </si>
  <si>
    <t>БУ «Сургутская городская клиническая поликлиника № 1»</t>
  </si>
  <si>
    <t>БУ «Нижневартовская городская станция скорой медицинской помощи»</t>
  </si>
  <si>
    <t>БУ «Сургутская городская клиническая поликлиника № 2»</t>
  </si>
  <si>
    <t>БУ «Нижневартовская городская детская стоматологическая поликлиника»</t>
  </si>
  <si>
    <t>БУ «Сургутская городская клиническая поликлиника № 3»</t>
  </si>
  <si>
    <t>БУ «Окружной кардиологический диспансер «Центр диагностики и сердечно-сосудистой хирургии»</t>
  </si>
  <si>
    <t>БУ «Нижневартовская городская стоматологическая поликлиника»</t>
  </si>
  <si>
    <t>БУ «Сургутская городская клиническая поликлиника № 4»</t>
  </si>
  <si>
    <t>БУ «Психоневрологическая больница имени Святой Преподобномученицы Елизаветы»</t>
  </si>
  <si>
    <t>БУ «Сургутская городская клиническая больница»</t>
  </si>
  <si>
    <t>БУ «Нижневартовский кожно-венерологический диспансер»</t>
  </si>
  <si>
    <t>БУ «Сургутская клиническая психоневрологическая больница»</t>
  </si>
  <si>
    <t>БУ «Няганская городская стоматологическая поликлиника»</t>
  </si>
  <si>
    <t>АУ «Центр профессиональной патологии»</t>
  </si>
  <si>
    <t>АУ «Пыть-Яхская городская стоматологическая поликлиника»</t>
  </si>
  <si>
    <t>БУ «Няганская городская станция скорой медицинской помощи»</t>
  </si>
  <si>
    <t>БУ «Сургутская клиническая травматологическая больница»</t>
  </si>
  <si>
    <t>БУ «Нижневартовская психоневрологическая больница»</t>
  </si>
  <si>
    <t>БУ «Радужнинская городская стоматологическая поликлиника»</t>
  </si>
  <si>
    <t>КУ «Нижневартовский противотуберкулезный диспансер»</t>
  </si>
  <si>
    <t>БУ «Ханты-Мансийский клинический кожно-венерологический диспансер»</t>
  </si>
  <si>
    <t>КУ «Бюро судебно-медицинской экспертизы»</t>
  </si>
  <si>
    <t>КУ «Центр профилактики и борьбы со СПИД»</t>
  </si>
  <si>
    <t>БУ «Сургутская городская клиническая поликлиника № 5»</t>
  </si>
  <si>
    <t>БУ «Сургутская городская клиническая стоматологическая поликлиника № 1»</t>
  </si>
  <si>
    <t>БУ «Сургутская городская стоматологическая поликлиника № 2 им. А.И. Бородина»</t>
  </si>
  <si>
    <t>АУ «Урайская городская стоматологическая поликлиника»</t>
  </si>
  <si>
    <t>БУ «Сургутская городская клиническая станция скорой медицинской помощи»</t>
  </si>
  <si>
    <t>БУ «Сургутский окружной клинический центр охраны материнства и детства»</t>
  </si>
  <si>
    <t>БУ «Ханты-Мансийская клиническая стоматологическая поликлиника»</t>
  </si>
  <si>
    <t>БУ «Урайская окружная больница медицинской реабилитации»</t>
  </si>
  <si>
    <t>КУ «Урайский специализированный Дом ребенка»</t>
  </si>
  <si>
    <t>БУ «Ханты-Мансийская городская клиническая станция скорой медицинской помощи»</t>
  </si>
  <si>
    <t>КУ «Центр медицины катастроф»</t>
  </si>
  <si>
    <t>БУ «Сургутский клинический кожно-венерологический диспансер»</t>
  </si>
  <si>
    <t>КУ «Станция переливания крови»</t>
  </si>
  <si>
    <t>КУ «Сургутский клинический противотуберкулезный диспансер»</t>
  </si>
  <si>
    <t>КУ «Центр лекарственного мониторинга»</t>
  </si>
  <si>
    <t>БУ «Клинический врачебно-физкультурный диспансер»</t>
  </si>
  <si>
    <t>БУ «Медицинский информационно-аналитический центр»</t>
  </si>
  <si>
    <t>БУ «Ханты-Мансийская клиническая психоневрологическая больница»</t>
  </si>
  <si>
    <t>БУ «Центр общественного здоровья и медицинской профилактики»</t>
  </si>
  <si>
    <t>КУ «Детский противотуберкулезный санаторий им. Е.М. Сагандуковой»</t>
  </si>
  <si>
    <t>КУ «Ханты-Мансийский клинический противотуберкулезный диспансер»</t>
  </si>
  <si>
    <t>Всего мониторингов, в которых участвует медицинская организация (20 ед.)</t>
  </si>
  <si>
    <t>из них:</t>
  </si>
  <si>
    <t>в том числе:</t>
  </si>
  <si>
    <t>Ежедневные</t>
  </si>
  <si>
    <t>Еженедельные</t>
  </si>
  <si>
    <t>Ежемесячные</t>
  </si>
  <si>
    <t>Ежеквартальные</t>
  </si>
  <si>
    <t>Участвует</t>
  </si>
  <si>
    <t>Итого медицинских организаций, участвующих в мониторингах</t>
  </si>
  <si>
    <t>На сайте БУ «Медицинский информационно-аналитический
центр» («Главная» – «Медицинским работникам» – «Кадры
в здравоохранении Югры» – «COVID-19» – «COVID-19. Форма мониторинга»). Скан на почту  ParyaevaDV@miacugra.ru</t>
  </si>
  <si>
    <t>Еженедельно по пятницам на АСММС</t>
  </si>
  <si>
    <t>Паряева Дарья Викторовна, 8(3467)960-690</t>
  </si>
  <si>
    <t>Шевчик Ирина Владимировна, 8(3467)960-623</t>
  </si>
  <si>
    <t>Чурсина Ирина Ильдаровна, 8(3467)960-642</t>
  </si>
  <si>
    <t>Жуманова Анастасия Сергеевна, 8(3467)960-553</t>
  </si>
  <si>
    <t>Токарева Ирина Владимировна, 8(3467)960-570</t>
  </si>
  <si>
    <t>Ушакова Наталья Михайловна, 8(3467)960-598</t>
  </si>
  <si>
    <t>Предоставление информации:
за март: 20.03.2024-03.04.2024;
за апрель: 20.04.2024-03.05.2024;
за май: 20.05.2024-03.06.2024;
за июнь: 20.06.2024-03.07.2024;
за июль: 20.07.2024-03.08.2024;
за август: 20.08.2024-03.09.2024;
за сентябрь: 20.09.2024-03.10.2024;
за октябрь: 20.10.2024-03.11.2024;
за ноябрь: 20.11.2024-03.12.2024;
за декабрь: 20.12.2024-15.01.2025.</t>
  </si>
  <si>
    <t>Предоставление информации:
за I квартал: 25.03.2024-03.04.2024;
за II квартал: 25.06.2024-03.07.2024;
за III квартал: 25.09.2024-03.10.2024;
за IV квартал: 25.12.2024-15.01.2025.</t>
  </si>
  <si>
    <t>Предоставление информации:
за I квартал: 25.03.2024-03.04.2024;
за II квартал: 25.06.2024-03.07.2024;
за III квартал: 25.09.2024-03.10.2024;
за IV квартал: 25.12.2024-31.12.2024.</t>
  </si>
  <si>
    <t>Предоставление информации:
09.01.2024 - 20.01.2024</t>
  </si>
  <si>
    <t>Предоставление информации:
за I квартал: 25.03.2024-03.04.2024;
за II квартал: 25.06.2024-03.07.2024;
за II полугодие: до 30.12.2024.</t>
  </si>
  <si>
    <t>На сайте БУ «Медицинский информационно-аналитический
центр» («Главная» – «Медицинским работникам» – «Кадры
в здравоохранении Югры» – «Потребность в кадрах на 2024 год» – «Форма «Ежемесячный отчет об укомплектовании кадрами»).</t>
  </si>
  <si>
    <t>Перечень мониторингов отраслевого центра компетенций организации и подготовки квалифицированных кадров для системы здравоохранения Югры БУ «Медицинский информационно-аналитический центр»,
на 2024 год</t>
  </si>
  <si>
    <t>Любин Максим Викторович, 8(3467)960-591</t>
  </si>
  <si>
    <t>Ежемесячно до 23 числа</t>
  </si>
  <si>
    <t xml:space="preserve">Письмо Депздрава Югры от 06.04.2022 № 6675
Приказ Депздрава Югры от 15.06.2022 № 847
</t>
  </si>
  <si>
    <t>Меры социальной поддержки медицинским работникам, предоставляемые за счет бюджета Ханты-Мансийского автономного округа – Югры</t>
  </si>
  <si>
    <t xml:space="preserve">Еженедельно по четвергам </t>
  </si>
  <si>
    <t xml:space="preserve">Приказ Депздрава Югры от 21.02.2024 № 268 </t>
  </si>
  <si>
    <t>Предоставление информации:
каждые 6 мес.: с 20.03 по 01.04;
каждые 6 мес: с 15.09 по 04.10.
(по вводным ДЗ сроки могут быть сдвинуты)</t>
  </si>
  <si>
    <t>Форма № 1760 в ИС «МедВедь»</t>
  </si>
  <si>
    <t>Ежемесячно до 26 числа</t>
  </si>
  <si>
    <t>Прием в Медстат формы 30 таблиц 1100, 1101, 11041, 1102, 1103, 1104, 1105</t>
  </si>
  <si>
    <t>Приказ Депздрава Югры от 19.09.2022 №1454</t>
  </si>
  <si>
    <t>По понедельникам до 12:00 часов</t>
  </si>
  <si>
    <t>По состоянию на 06.03.2024 (предварительное)</t>
  </si>
  <si>
    <t>Приказ Депздрава Югры от 16.04.2020 № 524</t>
  </si>
  <si>
    <t>Мониторинг «Об утверждении требований по применению средств индивидуальной защиты для различных категорий граждан при рисках инфицирования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</si>
</sst>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Calibri"/>
      <scheme val="minor"/>
    </font>
    <font>
      <b/>
      <sz val="11"/>
      <color theme="1"/>
      <name val="Times New Roman"/>
      <family val="1"/>
      <charset val="204"/>
    </font>
    <font>
      <sz val="10"/>
      <name val="Calibri"/>
      <family val="2"/>
      <charset val="204"/>
    </font>
    <font>
      <sz val="10"/>
      <color theme="1"/>
      <name val="Calibri"/>
      <family val="2"/>
      <charset val="204"/>
    </font>
    <font>
      <sz val="11"/>
      <color theme="1"/>
      <name val="Times New Roman"/>
      <family val="1"/>
      <charset val="204"/>
    </font>
    <font>
      <u/>
      <sz val="11"/>
      <color rgb="FF1155CC"/>
      <name val="Times New Roman"/>
      <family val="1"/>
      <charset val="204"/>
    </font>
    <font>
      <u/>
      <sz val="11"/>
      <color rgb="FF0000FF"/>
      <name val="Times New Roman"/>
      <family val="1"/>
      <charset val="204"/>
    </font>
    <font>
      <u/>
      <sz val="11"/>
      <color rgb="FF0000FF"/>
      <name val="Times New Roman"/>
      <family val="1"/>
      <charset val="204"/>
    </font>
    <font>
      <u/>
      <sz val="11"/>
      <color theme="10"/>
      <name val="Times New Roman"/>
      <family val="1"/>
      <charset val="204"/>
    </font>
    <font>
      <u/>
      <sz val="10"/>
      <color rgb="FF0000FF"/>
      <name val="Calibri"/>
      <family val="2"/>
      <charset val="204"/>
    </font>
    <font>
      <sz val="10"/>
      <color rgb="FF000000"/>
      <name val="Calibri"/>
      <family val="2"/>
      <charset val="204"/>
    </font>
    <font>
      <b/>
      <sz val="11"/>
      <color rgb="FF000000"/>
      <name val="Times New Roman"/>
      <family val="1"/>
      <charset val="204"/>
    </font>
    <font>
      <sz val="12"/>
      <color theme="1"/>
      <name val="Times New Roman"/>
      <family val="1"/>
      <charset val="204"/>
    </font>
    <font>
      <sz val="11"/>
      <color rgb="FF000000"/>
      <name val="Times New Roman"/>
      <family val="1"/>
      <charset val="204"/>
    </font>
    <font>
      <sz val="11"/>
      <color rgb="FFFF0000"/>
      <name val="Times New Roman"/>
      <family val="1"/>
      <charset val="204"/>
    </font>
    <font>
      <sz val="10"/>
      <color rgb="FF000000"/>
      <name val="Calibri"/>
      <family val="2"/>
      <charset val="204"/>
      <scheme val="minor"/>
    </font>
  </fonts>
  <fills count="13">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rgb="FFFDE9D9"/>
        <bgColor rgb="FFFDE9D9"/>
      </patternFill>
    </fill>
    <fill>
      <patternFill patternType="solid">
        <fgColor rgb="FFDAEEF3"/>
        <bgColor rgb="FFDAEEF3"/>
      </patternFill>
    </fill>
    <fill>
      <patternFill patternType="solid">
        <fgColor rgb="FFE5DFEC"/>
        <bgColor rgb="FFE5DFEC"/>
      </patternFill>
    </fill>
    <fill>
      <patternFill patternType="solid">
        <fgColor rgb="FFEAF1DD"/>
        <bgColor rgb="FFEAF1DD"/>
      </patternFill>
    </fill>
    <fill>
      <patternFill patternType="solid">
        <fgColor rgb="FFF2DBDB"/>
        <bgColor rgb="FFF2DBDB"/>
      </patternFill>
    </fill>
    <fill>
      <patternFill patternType="solid">
        <fgColor rgb="FFDBE5F1"/>
        <bgColor rgb="FFDBE5F1"/>
      </patternFill>
    </fill>
    <fill>
      <patternFill patternType="solid">
        <fgColor theme="0"/>
        <bgColor indexed="64"/>
      </patternFill>
    </fill>
    <fill>
      <patternFill patternType="solid">
        <fgColor theme="0"/>
        <bgColor rgb="FFFF0000"/>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ck">
        <color rgb="FF000000"/>
      </right>
      <top/>
      <bottom/>
      <diagonal/>
    </border>
    <border>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bottom style="thin">
        <color rgb="FF000000"/>
      </bottom>
      <diagonal/>
    </border>
    <border>
      <left/>
      <right/>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s>
  <cellStyleXfs count="1">
    <xf numFmtId="0" fontId="0" fillId="0" borderId="0"/>
  </cellStyleXfs>
  <cellXfs count="85">
    <xf numFmtId="0" fontId="0" fillId="0" borderId="0" xfId="0" applyFont="1" applyAlignment="1"/>
    <xf numFmtId="0" fontId="3" fillId="3" borderId="3" xfId="0" applyFont="1" applyFill="1" applyBorder="1"/>
    <xf numFmtId="1" fontId="4" fillId="3" borderId="7" xfId="0" applyNumberFormat="1" applyFont="1" applyFill="1" applyBorder="1" applyAlignment="1">
      <alignment horizontal="center" vertical="center" wrapText="1"/>
    </xf>
    <xf numFmtId="0" fontId="3" fillId="3" borderId="8" xfId="0" applyFont="1" applyFill="1" applyBorder="1"/>
    <xf numFmtId="1" fontId="4" fillId="3" borderId="7" xfId="0" applyNumberFormat="1" applyFont="1" applyFill="1" applyBorder="1" applyAlignment="1">
      <alignment horizontal="left" vertical="center" wrapText="1"/>
    </xf>
    <xf numFmtId="1" fontId="6" fillId="3" borderId="7" xfId="0" applyNumberFormat="1" applyFont="1" applyFill="1" applyBorder="1" applyAlignment="1">
      <alignment horizontal="center" vertical="center" wrapText="1"/>
    </xf>
    <xf numFmtId="0" fontId="3" fillId="3" borderId="3" xfId="0" applyFont="1" applyFill="1" applyBorder="1" applyAlignment="1">
      <alignment horizontal="left"/>
    </xf>
    <xf numFmtId="0" fontId="10" fillId="0" borderId="0" xfId="0" applyFont="1" applyAlignment="1">
      <alignment horizontal="left"/>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xf>
    <xf numFmtId="0" fontId="13" fillId="0" borderId="0" xfId="0" applyFont="1"/>
    <xf numFmtId="0" fontId="4" fillId="4" borderId="2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1" fillId="4" borderId="2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1" fontId="5" fillId="3" borderId="7" xfId="0" applyNumberFormat="1" applyFont="1" applyFill="1" applyBorder="1" applyAlignment="1">
      <alignment horizontal="center" vertical="center" wrapText="1"/>
    </xf>
    <xf numFmtId="0" fontId="0" fillId="11" borderId="0" xfId="0" applyFont="1" applyFill="1" applyAlignment="1"/>
    <xf numFmtId="1" fontId="7" fillId="3" borderId="7" xfId="0" applyNumberFormat="1" applyFont="1" applyFill="1" applyBorder="1" applyAlignment="1">
      <alignment horizontal="center" vertical="center" wrapText="1"/>
    </xf>
    <xf numFmtId="1" fontId="4" fillId="11" borderId="7" xfId="0" applyNumberFormat="1" applyFont="1" applyFill="1" applyBorder="1" applyAlignment="1">
      <alignment horizontal="left" vertical="center" wrapText="1"/>
    </xf>
    <xf numFmtId="1" fontId="4" fillId="11" borderId="7" xfId="0" applyNumberFormat="1" applyFont="1" applyFill="1" applyBorder="1" applyAlignment="1">
      <alignment horizontal="center" vertical="center" wrapText="1"/>
    </xf>
    <xf numFmtId="1" fontId="8" fillId="3" borderId="7"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4" fillId="12" borderId="7" xfId="0" applyNumberFormat="1" applyFont="1" applyFill="1" applyBorder="1" applyAlignment="1">
      <alignment horizontal="center" vertical="center" wrapText="1"/>
    </xf>
    <xf numFmtId="1" fontId="4" fillId="12" borderId="7" xfId="0" applyNumberFormat="1" applyFont="1" applyFill="1" applyBorder="1" applyAlignment="1">
      <alignment horizontal="left" vertical="center" wrapText="1"/>
    </xf>
    <xf numFmtId="0" fontId="3" fillId="3" borderId="23" xfId="0" applyFont="1" applyFill="1" applyBorder="1"/>
    <xf numFmtId="1" fontId="1" fillId="2" borderId="1" xfId="0" applyNumberFormat="1" applyFont="1" applyFill="1" applyBorder="1" applyAlignment="1">
      <alignment horizontal="center" vertical="center" wrapText="1"/>
    </xf>
    <xf numFmtId="0" fontId="2" fillId="0" borderId="2" xfId="0" applyFont="1" applyBorder="1"/>
    <xf numFmtId="1" fontId="4" fillId="3" borderId="4" xfId="0" applyNumberFormat="1" applyFont="1" applyFill="1" applyBorder="1" applyAlignment="1">
      <alignment horizontal="center" vertical="center" wrapText="1"/>
    </xf>
    <xf numFmtId="0" fontId="2" fillId="0" borderId="5" xfId="0" applyFont="1" applyBorder="1"/>
    <xf numFmtId="0" fontId="4" fillId="0" borderId="4" xfId="0" applyFont="1" applyBorder="1" applyAlignment="1">
      <alignment horizontal="center" vertical="center" wrapText="1"/>
    </xf>
    <xf numFmtId="0" fontId="2" fillId="0" borderId="10" xfId="0" applyFont="1" applyBorder="1"/>
    <xf numFmtId="0" fontId="11" fillId="0" borderId="9" xfId="0" applyFont="1" applyBorder="1" applyAlignment="1">
      <alignment horizontal="center"/>
    </xf>
    <xf numFmtId="0" fontId="2" fillId="0" borderId="9" xfId="0" applyFont="1" applyBorder="1"/>
    <xf numFmtId="0" fontId="1" fillId="4" borderId="4" xfId="0" applyFont="1" applyFill="1" applyBorder="1" applyAlignment="1">
      <alignment horizontal="center" vertical="center" wrapText="1"/>
    </xf>
    <xf numFmtId="0" fontId="2" fillId="0" borderId="6" xfId="0" applyFont="1" applyBorder="1"/>
    <xf numFmtId="0" fontId="4" fillId="7" borderId="14" xfId="0" applyFont="1" applyFill="1" applyBorder="1" applyAlignment="1">
      <alignment horizontal="center" vertical="center" textRotation="90" wrapText="1"/>
    </xf>
    <xf numFmtId="0" fontId="2" fillId="0" borderId="12" xfId="0" applyFont="1" applyBorder="1"/>
    <xf numFmtId="0" fontId="4" fillId="8" borderId="14" xfId="0" applyFont="1" applyFill="1" applyBorder="1" applyAlignment="1">
      <alignment horizontal="center" vertical="center" textRotation="90" wrapText="1"/>
    </xf>
    <xf numFmtId="0" fontId="4" fillId="4" borderId="20" xfId="0" applyFont="1" applyFill="1" applyBorder="1" applyAlignment="1">
      <alignment horizontal="center" vertical="center" wrapText="1"/>
    </xf>
    <xf numFmtId="0" fontId="4" fillId="9" borderId="14" xfId="0" applyFont="1" applyFill="1" applyBorder="1" applyAlignment="1">
      <alignment horizontal="center" vertical="center" textRotation="90" wrapText="1"/>
    </xf>
    <xf numFmtId="0" fontId="4" fillId="10" borderId="14" xfId="0" applyFont="1" applyFill="1" applyBorder="1" applyAlignment="1">
      <alignment horizontal="center" vertical="center" textRotation="90" wrapText="1"/>
    </xf>
    <xf numFmtId="0" fontId="11" fillId="0" borderId="9" xfId="0" applyFont="1" applyBorder="1" applyAlignment="1">
      <alignment horizontal="center" vertical="center"/>
    </xf>
    <xf numFmtId="0" fontId="4" fillId="4" borderId="14" xfId="0" applyFont="1" applyFill="1" applyBorder="1" applyAlignment="1">
      <alignment horizontal="center" vertical="center" wrapText="1"/>
    </xf>
    <xf numFmtId="0" fontId="2" fillId="0" borderId="21" xfId="0" applyFont="1" applyBorder="1"/>
    <xf numFmtId="0" fontId="4" fillId="4" borderId="15" xfId="0" applyFont="1" applyFill="1" applyBorder="1" applyAlignment="1">
      <alignment horizontal="center" vertical="center" wrapText="1"/>
    </xf>
    <xf numFmtId="0" fontId="2" fillId="0" borderId="22" xfId="0" applyFont="1" applyBorder="1"/>
    <xf numFmtId="0" fontId="2" fillId="0" borderId="26" xfId="0" applyFont="1" applyBorder="1"/>
    <xf numFmtId="0" fontId="4" fillId="4" borderId="16" xfId="0" applyFont="1" applyFill="1" applyBorder="1" applyAlignment="1">
      <alignment horizontal="center" vertical="center" wrapText="1"/>
    </xf>
    <xf numFmtId="0" fontId="2" fillId="0" borderId="23" xfId="0" applyFont="1" applyBorder="1"/>
    <xf numFmtId="0" fontId="2" fillId="0" borderId="27" xfId="0" applyFont="1" applyBorder="1"/>
    <xf numFmtId="0" fontId="4" fillId="4"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2" fillId="0" borderId="24" xfId="0" applyFont="1" applyBorder="1"/>
    <xf numFmtId="0" fontId="2" fillId="0" borderId="13" xfId="0" applyFont="1" applyBorder="1"/>
    <xf numFmtId="0" fontId="4" fillId="5" borderId="14" xfId="0" applyFont="1" applyFill="1" applyBorder="1" applyAlignment="1">
      <alignment horizontal="center" vertical="center" textRotation="90" wrapText="1"/>
    </xf>
    <xf numFmtId="0" fontId="4" fillId="6" borderId="14" xfId="0" applyFont="1" applyFill="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loud.mail.ru/public/9dhS/j4poeFfe6" TargetMode="External"/><Relationship Id="rId13" Type="http://schemas.openxmlformats.org/officeDocument/2006/relationships/printerSettings" Target="../printerSettings/printerSettings1.bin"/><Relationship Id="rId3" Type="http://schemas.openxmlformats.org/officeDocument/2006/relationships/hyperlink" Target="https://cloud.mail.ru/public/T4Lq/zbVgSDGQW" TargetMode="External"/><Relationship Id="rId7" Type="http://schemas.openxmlformats.org/officeDocument/2006/relationships/hyperlink" Target="https://cloud.mail.ru/public/TdbN/uouCmUAr1" TargetMode="External"/><Relationship Id="rId12" Type="http://schemas.openxmlformats.org/officeDocument/2006/relationships/hyperlink" Target="https://cloud.mail.ru/public/oaFh/TCSkS2CK9" TargetMode="External"/><Relationship Id="rId2" Type="http://schemas.openxmlformats.org/officeDocument/2006/relationships/hyperlink" Target="https://cloud.mail.ru/public/bxQL/ZUg4yC2LP" TargetMode="External"/><Relationship Id="rId1" Type="http://schemas.openxmlformats.org/officeDocument/2006/relationships/hyperlink" Target="https://cloud.mail.ru/public/zFxD/HVAqBgqbh" TargetMode="External"/><Relationship Id="rId6" Type="http://schemas.openxmlformats.org/officeDocument/2006/relationships/hyperlink" Target="https://cloud.mail.ru/public/XtDp/quu2QSb7L" TargetMode="External"/><Relationship Id="rId11" Type="http://schemas.openxmlformats.org/officeDocument/2006/relationships/hyperlink" Target="https://cloud.mail.ru/public/s7S9/eU4xB93ko" TargetMode="External"/><Relationship Id="rId5" Type="http://schemas.openxmlformats.org/officeDocument/2006/relationships/hyperlink" Target="https://cloud.mail.ru/public/5uL8/FP6T7k1Pk" TargetMode="External"/><Relationship Id="rId15" Type="http://schemas.openxmlformats.org/officeDocument/2006/relationships/comments" Target="../comments1.xml"/><Relationship Id="rId10" Type="http://schemas.openxmlformats.org/officeDocument/2006/relationships/hyperlink" Target="https://cloud.mail.ru/public/ZWQB/eRSLnSGBe" TargetMode="External"/><Relationship Id="rId4" Type="http://schemas.openxmlformats.org/officeDocument/2006/relationships/hyperlink" Target="https://cloud.mail.ru/public/aRXL/gCX9wc6rT" TargetMode="External"/><Relationship Id="rId9" Type="http://schemas.openxmlformats.org/officeDocument/2006/relationships/hyperlink" Target="https://cloud.mail.ru/public/cJaz/sTb5fZFNk"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6"/>
  <sheetViews>
    <sheetView tabSelected="1" zoomScale="80" zoomScaleNormal="80" workbookViewId="0">
      <pane ySplit="4" topLeftCell="A5" activePane="bottomLeft" state="frozen"/>
      <selection pane="bottomLeft" activeCell="F8" sqref="F8"/>
    </sheetView>
  </sheetViews>
  <sheetFormatPr defaultColWidth="14.42578125" defaultRowHeight="15.75" customHeight="1" x14ac:dyDescent="0.2"/>
  <cols>
    <col min="1" max="1" width="5.140625" customWidth="1"/>
    <col min="2" max="2" width="16.7109375" customWidth="1"/>
    <col min="3" max="3" width="34.42578125" customWidth="1"/>
    <col min="4" max="4" width="30.7109375" customWidth="1"/>
    <col min="5" max="5" width="35.7109375" customWidth="1"/>
    <col min="6" max="6" width="60.42578125" customWidth="1"/>
    <col min="7" max="8" width="30.7109375" customWidth="1"/>
  </cols>
  <sheetData>
    <row r="1" spans="1:24" ht="21.75" customHeight="1" x14ac:dyDescent="0.2">
      <c r="A1" s="53" t="s">
        <v>234</v>
      </c>
      <c r="B1" s="54"/>
      <c r="C1" s="54"/>
      <c r="D1" s="54"/>
      <c r="E1" s="54"/>
      <c r="F1" s="54"/>
      <c r="G1" s="54"/>
      <c r="H1" s="54"/>
      <c r="I1" s="1"/>
      <c r="J1" s="1"/>
      <c r="K1" s="1"/>
      <c r="L1" s="1"/>
      <c r="M1" s="1"/>
      <c r="N1" s="1"/>
      <c r="O1" s="1"/>
      <c r="P1" s="1"/>
      <c r="Q1" s="1"/>
      <c r="R1" s="1"/>
      <c r="S1" s="1"/>
      <c r="T1" s="1"/>
      <c r="U1" s="1"/>
      <c r="V1" s="1"/>
      <c r="W1" s="1"/>
      <c r="X1" s="1"/>
    </row>
    <row r="2" spans="1:24" ht="58.5" customHeight="1" x14ac:dyDescent="0.2">
      <c r="A2" s="55" t="s">
        <v>221</v>
      </c>
      <c r="B2" s="56"/>
      <c r="C2" s="56"/>
      <c r="D2" s="56"/>
      <c r="E2" s="56"/>
      <c r="F2" s="56"/>
      <c r="G2" s="56"/>
      <c r="H2" s="56"/>
      <c r="I2" s="1"/>
      <c r="J2" s="1"/>
      <c r="K2" s="1"/>
      <c r="L2" s="1"/>
      <c r="M2" s="1"/>
      <c r="N2" s="1"/>
      <c r="O2" s="1"/>
      <c r="P2" s="1"/>
      <c r="Q2" s="1"/>
      <c r="R2" s="1"/>
      <c r="S2" s="1"/>
      <c r="T2" s="1"/>
      <c r="U2" s="1"/>
      <c r="V2" s="1"/>
      <c r="W2" s="1"/>
      <c r="X2" s="1"/>
    </row>
    <row r="3" spans="1:24" ht="45" x14ac:dyDescent="0.2">
      <c r="A3" s="2" t="s">
        <v>0</v>
      </c>
      <c r="B3" s="2" t="s">
        <v>1</v>
      </c>
      <c r="C3" s="2" t="s">
        <v>2</v>
      </c>
      <c r="D3" s="2" t="s">
        <v>3</v>
      </c>
      <c r="E3" s="2" t="s">
        <v>4</v>
      </c>
      <c r="F3" s="2" t="s">
        <v>5</v>
      </c>
      <c r="G3" s="2" t="s">
        <v>6</v>
      </c>
      <c r="H3" s="2" t="s">
        <v>7</v>
      </c>
      <c r="I3" s="3"/>
      <c r="J3" s="1"/>
      <c r="K3" s="1"/>
      <c r="L3" s="1"/>
      <c r="M3" s="1"/>
      <c r="N3" s="1"/>
      <c r="O3" s="1"/>
      <c r="P3" s="1"/>
      <c r="Q3" s="1"/>
      <c r="R3" s="1"/>
      <c r="S3" s="1"/>
      <c r="T3" s="1"/>
      <c r="U3" s="1"/>
      <c r="V3" s="1"/>
      <c r="W3" s="1"/>
      <c r="X3" s="1"/>
    </row>
    <row r="4" spans="1:24" ht="15" x14ac:dyDescent="0.2">
      <c r="A4" s="2">
        <v>1</v>
      </c>
      <c r="B4" s="2">
        <v>2</v>
      </c>
      <c r="C4" s="2">
        <v>3</v>
      </c>
      <c r="D4" s="2">
        <v>4</v>
      </c>
      <c r="E4" s="2">
        <v>5</v>
      </c>
      <c r="F4" s="2">
        <v>6</v>
      </c>
      <c r="G4" s="2">
        <v>7</v>
      </c>
      <c r="H4" s="2">
        <v>8</v>
      </c>
      <c r="I4" s="3"/>
      <c r="J4" s="1"/>
      <c r="K4" s="1"/>
      <c r="L4" s="1"/>
      <c r="M4" s="1"/>
      <c r="N4" s="1"/>
      <c r="O4" s="1"/>
      <c r="P4" s="1"/>
      <c r="Q4" s="1"/>
      <c r="R4" s="1"/>
      <c r="S4" s="1"/>
      <c r="T4" s="1"/>
      <c r="U4" s="1"/>
      <c r="V4" s="1"/>
      <c r="W4" s="1"/>
      <c r="X4" s="1"/>
    </row>
    <row r="5" spans="1:24" s="44" customFormat="1" ht="60" x14ac:dyDescent="0.2">
      <c r="A5" s="2">
        <v>1</v>
      </c>
      <c r="B5" s="2" t="s">
        <v>10</v>
      </c>
      <c r="C5" s="2" t="s">
        <v>8</v>
      </c>
      <c r="D5" s="43" t="s">
        <v>9</v>
      </c>
      <c r="E5" s="2" t="s">
        <v>208</v>
      </c>
      <c r="F5" s="4" t="s">
        <v>207</v>
      </c>
      <c r="G5" s="2">
        <v>56</v>
      </c>
      <c r="H5" s="2" t="s">
        <v>209</v>
      </c>
      <c r="I5" s="3"/>
      <c r="J5" s="1"/>
      <c r="K5" s="1"/>
      <c r="L5" s="1"/>
      <c r="M5" s="1"/>
      <c r="N5" s="1"/>
      <c r="O5" s="1"/>
      <c r="P5" s="1"/>
      <c r="Q5" s="1"/>
      <c r="R5" s="1"/>
      <c r="S5" s="1"/>
      <c r="T5" s="1"/>
      <c r="U5" s="1"/>
      <c r="V5" s="1"/>
      <c r="W5" s="1"/>
      <c r="X5" s="1"/>
    </row>
    <row r="6" spans="1:24" s="44" customFormat="1" ht="60" x14ac:dyDescent="0.2">
      <c r="A6" s="2">
        <v>2</v>
      </c>
      <c r="B6" s="2" t="s">
        <v>10</v>
      </c>
      <c r="C6" s="2" t="s">
        <v>11</v>
      </c>
      <c r="D6" s="43" t="s">
        <v>12</v>
      </c>
      <c r="E6" s="2" t="s">
        <v>13</v>
      </c>
      <c r="F6" s="4" t="s">
        <v>14</v>
      </c>
      <c r="G6" s="2">
        <v>34</v>
      </c>
      <c r="H6" s="2" t="s">
        <v>210</v>
      </c>
      <c r="I6" s="3"/>
      <c r="J6" s="1"/>
      <c r="K6" s="1"/>
      <c r="L6" s="1"/>
      <c r="M6" s="1"/>
      <c r="N6" s="1"/>
      <c r="O6" s="1"/>
      <c r="P6" s="1"/>
      <c r="Q6" s="1"/>
      <c r="R6" s="1"/>
      <c r="S6" s="1"/>
      <c r="T6" s="1"/>
      <c r="U6" s="1"/>
      <c r="V6" s="1"/>
      <c r="W6" s="1"/>
      <c r="X6" s="1"/>
    </row>
    <row r="7" spans="1:24" s="44" customFormat="1" ht="85.5" customHeight="1" x14ac:dyDescent="0.2">
      <c r="A7" s="2">
        <v>3</v>
      </c>
      <c r="B7" s="2" t="s">
        <v>10</v>
      </c>
      <c r="C7" s="2" t="s">
        <v>236</v>
      </c>
      <c r="D7" s="5" t="s">
        <v>235</v>
      </c>
      <c r="E7" s="2" t="s">
        <v>226</v>
      </c>
      <c r="F7" s="2" t="s">
        <v>229</v>
      </c>
      <c r="G7" s="2"/>
      <c r="H7" s="2" t="s">
        <v>214</v>
      </c>
      <c r="I7" s="52"/>
      <c r="J7" s="52"/>
      <c r="K7" s="52"/>
      <c r="L7" s="52"/>
      <c r="M7" s="52"/>
      <c r="N7" s="52"/>
      <c r="O7" s="52"/>
      <c r="P7" s="52"/>
      <c r="Q7" s="52"/>
      <c r="R7" s="52"/>
      <c r="S7" s="52"/>
      <c r="T7" s="52"/>
      <c r="U7" s="52"/>
      <c r="V7" s="52"/>
      <c r="W7" s="52"/>
      <c r="X7" s="52"/>
    </row>
    <row r="8" spans="1:24" s="44" customFormat="1" ht="60" x14ac:dyDescent="0.2">
      <c r="A8" s="2">
        <v>4</v>
      </c>
      <c r="B8" s="2" t="s">
        <v>10</v>
      </c>
      <c r="C8" s="2" t="s">
        <v>15</v>
      </c>
      <c r="D8" s="43" t="s">
        <v>16</v>
      </c>
      <c r="E8" s="2" t="s">
        <v>233</v>
      </c>
      <c r="F8" s="2" t="s">
        <v>17</v>
      </c>
      <c r="G8" s="2">
        <v>92</v>
      </c>
      <c r="H8" s="2" t="s">
        <v>214</v>
      </c>
      <c r="I8" s="3"/>
      <c r="J8" s="1"/>
      <c r="K8" s="1"/>
      <c r="L8" s="1"/>
      <c r="M8" s="1"/>
      <c r="N8" s="1"/>
      <c r="O8" s="1"/>
      <c r="P8" s="1"/>
      <c r="Q8" s="1"/>
      <c r="R8" s="1"/>
      <c r="S8" s="1"/>
      <c r="T8" s="1"/>
      <c r="U8" s="1"/>
      <c r="V8" s="1"/>
      <c r="W8" s="1"/>
      <c r="X8" s="1"/>
    </row>
    <row r="9" spans="1:24" s="44" customFormat="1" ht="165" x14ac:dyDescent="0.2">
      <c r="A9" s="2">
        <v>5</v>
      </c>
      <c r="B9" s="2" t="s">
        <v>19</v>
      </c>
      <c r="C9" s="2" t="s">
        <v>20</v>
      </c>
      <c r="D9" s="5" t="s">
        <v>227</v>
      </c>
      <c r="E9" s="4" t="s">
        <v>215</v>
      </c>
      <c r="F9" s="4" t="s">
        <v>220</v>
      </c>
      <c r="G9" s="2">
        <v>71</v>
      </c>
      <c r="H9" s="2" t="s">
        <v>209</v>
      </c>
      <c r="I9" s="3"/>
      <c r="J9" s="1"/>
      <c r="K9" s="1"/>
      <c r="L9" s="1"/>
      <c r="M9" s="1"/>
      <c r="N9" s="1"/>
      <c r="O9" s="1"/>
      <c r="P9" s="1"/>
      <c r="Q9" s="1"/>
      <c r="R9" s="1"/>
      <c r="S9" s="1"/>
      <c r="T9" s="1"/>
      <c r="U9" s="1"/>
      <c r="V9" s="1"/>
      <c r="W9" s="1"/>
      <c r="X9" s="1"/>
    </row>
    <row r="10" spans="1:24" s="44" customFormat="1" ht="165" x14ac:dyDescent="0.2">
      <c r="A10" s="2">
        <v>6</v>
      </c>
      <c r="B10" s="2" t="s">
        <v>19</v>
      </c>
      <c r="C10" s="2" t="s">
        <v>21</v>
      </c>
      <c r="D10" s="5" t="s">
        <v>224</v>
      </c>
      <c r="E10" s="4" t="s">
        <v>215</v>
      </c>
      <c r="F10" s="4" t="s">
        <v>22</v>
      </c>
      <c r="G10" s="2">
        <v>9</v>
      </c>
      <c r="H10" s="2" t="s">
        <v>211</v>
      </c>
      <c r="I10" s="3"/>
      <c r="J10" s="1"/>
      <c r="K10" s="1"/>
      <c r="L10" s="1"/>
      <c r="M10" s="1"/>
      <c r="N10" s="1"/>
      <c r="O10" s="1"/>
      <c r="P10" s="1"/>
      <c r="Q10" s="1"/>
      <c r="R10" s="1"/>
      <c r="S10" s="1"/>
      <c r="T10" s="1"/>
      <c r="U10" s="1"/>
      <c r="V10" s="1"/>
      <c r="W10" s="1"/>
      <c r="X10" s="1"/>
    </row>
    <row r="11" spans="1:24" s="44" customFormat="1" ht="105" x14ac:dyDescent="0.2">
      <c r="A11" s="2">
        <v>7</v>
      </c>
      <c r="B11" s="2" t="s">
        <v>19</v>
      </c>
      <c r="C11" s="2" t="s">
        <v>23</v>
      </c>
      <c r="D11" s="5" t="s">
        <v>24</v>
      </c>
      <c r="E11" s="2" t="s">
        <v>230</v>
      </c>
      <c r="F11" s="4" t="s">
        <v>231</v>
      </c>
      <c r="G11" s="2">
        <v>92</v>
      </c>
      <c r="H11" s="2" t="s">
        <v>212</v>
      </c>
      <c r="I11" s="3"/>
      <c r="J11" s="1"/>
      <c r="K11" s="1"/>
      <c r="L11" s="1"/>
      <c r="M11" s="1"/>
      <c r="N11" s="1"/>
      <c r="O11" s="1"/>
      <c r="P11" s="1"/>
      <c r="Q11" s="1"/>
      <c r="R11" s="1"/>
      <c r="S11" s="1"/>
      <c r="T11" s="1"/>
      <c r="U11" s="1"/>
      <c r="V11" s="1"/>
      <c r="W11" s="1"/>
      <c r="X11" s="1"/>
    </row>
    <row r="12" spans="1:24" s="44" customFormat="1" ht="75" x14ac:dyDescent="0.2">
      <c r="A12" s="2">
        <v>8</v>
      </c>
      <c r="B12" s="2" t="s">
        <v>19</v>
      </c>
      <c r="C12" s="2" t="s">
        <v>25</v>
      </c>
      <c r="D12" s="45" t="s">
        <v>26</v>
      </c>
      <c r="E12" s="2" t="s">
        <v>223</v>
      </c>
      <c r="F12" s="4" t="s">
        <v>27</v>
      </c>
      <c r="G12" s="2">
        <v>92</v>
      </c>
      <c r="H12" s="2" t="s">
        <v>209</v>
      </c>
      <c r="I12" s="3"/>
      <c r="J12" s="1"/>
      <c r="K12" s="1"/>
      <c r="L12" s="1"/>
      <c r="M12" s="1"/>
      <c r="N12" s="1"/>
      <c r="O12" s="1"/>
      <c r="P12" s="1"/>
      <c r="Q12" s="1"/>
      <c r="R12" s="1"/>
      <c r="S12" s="1"/>
      <c r="T12" s="1"/>
      <c r="U12" s="1"/>
      <c r="V12" s="1"/>
      <c r="W12" s="1"/>
      <c r="X12" s="1"/>
    </row>
    <row r="13" spans="1:24" s="44" customFormat="1" ht="90" x14ac:dyDescent="0.2">
      <c r="A13" s="2">
        <v>9</v>
      </c>
      <c r="B13" s="2" t="s">
        <v>28</v>
      </c>
      <c r="C13" s="2" t="s">
        <v>29</v>
      </c>
      <c r="D13" s="45" t="s">
        <v>30</v>
      </c>
      <c r="E13" s="4" t="s">
        <v>216</v>
      </c>
      <c r="F13" s="4" t="s">
        <v>31</v>
      </c>
      <c r="G13" s="2">
        <v>92</v>
      </c>
      <c r="H13" s="2" t="s">
        <v>213</v>
      </c>
      <c r="I13" s="3"/>
      <c r="J13" s="1"/>
      <c r="K13" s="1"/>
      <c r="L13" s="1"/>
      <c r="M13" s="1"/>
      <c r="N13" s="1"/>
      <c r="O13" s="1"/>
      <c r="P13" s="1"/>
      <c r="Q13" s="1"/>
      <c r="R13" s="1"/>
      <c r="S13" s="1"/>
      <c r="T13" s="1"/>
      <c r="U13" s="1"/>
      <c r="V13" s="1"/>
      <c r="W13" s="1"/>
      <c r="X13" s="1"/>
    </row>
    <row r="14" spans="1:24" s="44" customFormat="1" ht="90" x14ac:dyDescent="0.2">
      <c r="A14" s="2">
        <v>10</v>
      </c>
      <c r="B14" s="2" t="s">
        <v>28</v>
      </c>
      <c r="C14" s="2" t="s">
        <v>32</v>
      </c>
      <c r="D14" s="2" t="s">
        <v>33</v>
      </c>
      <c r="E14" s="4" t="s">
        <v>216</v>
      </c>
      <c r="F14" s="46" t="s">
        <v>34</v>
      </c>
      <c r="G14" s="47">
        <v>56</v>
      </c>
      <c r="H14" s="2" t="s">
        <v>222</v>
      </c>
      <c r="I14" s="3"/>
      <c r="J14" s="1"/>
      <c r="K14" s="1"/>
      <c r="L14" s="1"/>
      <c r="M14" s="1"/>
      <c r="N14" s="1"/>
      <c r="O14" s="1"/>
      <c r="P14" s="1"/>
      <c r="Q14" s="1"/>
      <c r="R14" s="1"/>
      <c r="S14" s="1"/>
      <c r="T14" s="1"/>
      <c r="U14" s="1"/>
      <c r="V14" s="1"/>
      <c r="W14" s="1"/>
      <c r="X14" s="1"/>
    </row>
    <row r="15" spans="1:24" s="44" customFormat="1" ht="75" x14ac:dyDescent="0.2">
      <c r="A15" s="2">
        <v>11</v>
      </c>
      <c r="B15" s="2" t="s">
        <v>28</v>
      </c>
      <c r="C15" s="2" t="s">
        <v>35</v>
      </c>
      <c r="D15" s="48" t="s">
        <v>36</v>
      </c>
      <c r="E15" s="4" t="s">
        <v>216</v>
      </c>
      <c r="F15" s="2" t="s">
        <v>37</v>
      </c>
      <c r="G15" s="2">
        <v>92</v>
      </c>
      <c r="H15" s="2" t="s">
        <v>222</v>
      </c>
      <c r="I15" s="3"/>
      <c r="J15" s="1"/>
      <c r="K15" s="1"/>
      <c r="L15" s="1"/>
      <c r="M15" s="1"/>
      <c r="N15" s="1"/>
      <c r="O15" s="1"/>
      <c r="P15" s="1"/>
      <c r="Q15" s="1"/>
      <c r="R15" s="1"/>
      <c r="S15" s="1"/>
      <c r="T15" s="1"/>
      <c r="U15" s="1"/>
      <c r="V15" s="1"/>
      <c r="W15" s="1"/>
      <c r="X15" s="1"/>
    </row>
    <row r="16" spans="1:24" s="44" customFormat="1" ht="75" x14ac:dyDescent="0.2">
      <c r="A16" s="2">
        <v>12</v>
      </c>
      <c r="B16" s="2" t="s">
        <v>28</v>
      </c>
      <c r="C16" s="2" t="s">
        <v>38</v>
      </c>
      <c r="D16" s="45" t="s">
        <v>39</v>
      </c>
      <c r="E16" s="4" t="s">
        <v>216</v>
      </c>
      <c r="F16" s="2" t="s">
        <v>40</v>
      </c>
      <c r="G16" s="2">
        <v>92</v>
      </c>
      <c r="H16" s="2" t="s">
        <v>213</v>
      </c>
      <c r="I16" s="3"/>
      <c r="J16" s="1"/>
      <c r="K16" s="1"/>
      <c r="L16" s="1"/>
      <c r="M16" s="1"/>
      <c r="N16" s="1"/>
      <c r="O16" s="1"/>
      <c r="P16" s="1"/>
      <c r="Q16" s="1"/>
      <c r="R16" s="1"/>
      <c r="S16" s="1"/>
      <c r="T16" s="1"/>
      <c r="U16" s="1"/>
      <c r="V16" s="1"/>
      <c r="W16" s="1"/>
      <c r="X16" s="1"/>
    </row>
    <row r="17" spans="1:24" s="44" customFormat="1" ht="75" x14ac:dyDescent="0.2">
      <c r="A17" s="2">
        <v>13</v>
      </c>
      <c r="B17" s="2" t="s">
        <v>28</v>
      </c>
      <c r="C17" s="2" t="s">
        <v>41</v>
      </c>
      <c r="D17" s="48" t="s">
        <v>42</v>
      </c>
      <c r="E17" s="4" t="s">
        <v>216</v>
      </c>
      <c r="F17" s="2" t="s">
        <v>43</v>
      </c>
      <c r="G17" s="2">
        <v>92</v>
      </c>
      <c r="H17" s="2" t="s">
        <v>213</v>
      </c>
      <c r="I17" s="3"/>
      <c r="J17" s="1"/>
      <c r="K17" s="1"/>
      <c r="L17" s="1"/>
      <c r="M17" s="1"/>
      <c r="N17" s="1"/>
      <c r="O17" s="1"/>
      <c r="P17" s="1"/>
      <c r="Q17" s="1"/>
      <c r="R17" s="1"/>
      <c r="S17" s="1"/>
      <c r="T17" s="1"/>
      <c r="U17" s="1"/>
      <c r="V17" s="1"/>
      <c r="W17" s="1"/>
      <c r="X17" s="1"/>
    </row>
    <row r="18" spans="1:24" s="44" customFormat="1" ht="105" x14ac:dyDescent="0.2">
      <c r="A18" s="2">
        <v>14</v>
      </c>
      <c r="B18" s="2" t="s">
        <v>48</v>
      </c>
      <c r="C18" s="2" t="s">
        <v>44</v>
      </c>
      <c r="D18" s="49" t="s">
        <v>45</v>
      </c>
      <c r="E18" s="4" t="s">
        <v>217</v>
      </c>
      <c r="F18" s="4" t="s">
        <v>46</v>
      </c>
      <c r="G18" s="2">
        <v>42</v>
      </c>
      <c r="H18" s="2" t="s">
        <v>213</v>
      </c>
      <c r="I18" s="3"/>
      <c r="J18" s="1"/>
      <c r="K18" s="1"/>
      <c r="L18" s="1"/>
      <c r="M18" s="1"/>
      <c r="N18" s="1"/>
      <c r="O18" s="1"/>
      <c r="P18" s="1"/>
      <c r="Q18" s="1"/>
      <c r="R18" s="1"/>
      <c r="S18" s="1"/>
      <c r="T18" s="1"/>
      <c r="U18" s="1"/>
      <c r="V18" s="1"/>
      <c r="W18" s="1"/>
      <c r="X18" s="1"/>
    </row>
    <row r="19" spans="1:24" s="44" customFormat="1" ht="90" x14ac:dyDescent="0.2">
      <c r="A19" s="50">
        <v>15</v>
      </c>
      <c r="B19" s="50" t="s">
        <v>28</v>
      </c>
      <c r="C19" s="50" t="s">
        <v>225</v>
      </c>
      <c r="D19" s="48" t="s">
        <v>232</v>
      </c>
      <c r="E19" s="51" t="s">
        <v>219</v>
      </c>
      <c r="F19" s="51" t="s">
        <v>47</v>
      </c>
      <c r="G19" s="50">
        <v>92</v>
      </c>
      <c r="H19" s="2" t="s">
        <v>222</v>
      </c>
      <c r="I19" s="3"/>
      <c r="J19" s="1"/>
      <c r="K19" s="1"/>
      <c r="L19" s="1"/>
      <c r="M19" s="1"/>
      <c r="N19" s="1"/>
      <c r="O19" s="1"/>
      <c r="P19" s="1"/>
      <c r="Q19" s="1"/>
      <c r="R19" s="1"/>
      <c r="S19" s="1"/>
      <c r="T19" s="1"/>
      <c r="U19" s="1"/>
      <c r="V19" s="1"/>
      <c r="W19" s="1"/>
      <c r="X19" s="1"/>
    </row>
    <row r="20" spans="1:24" s="44" customFormat="1" ht="75" x14ac:dyDescent="0.2">
      <c r="A20" s="2">
        <v>16</v>
      </c>
      <c r="B20" s="2" t="s">
        <v>48</v>
      </c>
      <c r="C20" s="2" t="s">
        <v>49</v>
      </c>
      <c r="D20" s="48" t="s">
        <v>18</v>
      </c>
      <c r="E20" s="4" t="s">
        <v>228</v>
      </c>
      <c r="F20" s="2" t="s">
        <v>50</v>
      </c>
      <c r="G20" s="2">
        <v>56</v>
      </c>
      <c r="H20" s="2" t="s">
        <v>222</v>
      </c>
      <c r="I20" s="3"/>
      <c r="J20" s="1"/>
      <c r="K20" s="1"/>
      <c r="L20" s="1"/>
      <c r="M20" s="1"/>
      <c r="N20" s="1"/>
      <c r="O20" s="1"/>
      <c r="P20" s="1"/>
      <c r="Q20" s="1"/>
      <c r="R20" s="1"/>
      <c r="S20" s="1"/>
      <c r="T20" s="1"/>
      <c r="U20" s="1"/>
      <c r="V20" s="1"/>
      <c r="W20" s="1"/>
      <c r="X20" s="1"/>
    </row>
    <row r="21" spans="1:24" s="44" customFormat="1" ht="108" customHeight="1" x14ac:dyDescent="0.2">
      <c r="A21" s="2">
        <v>17</v>
      </c>
      <c r="B21" s="2" t="s">
        <v>52</v>
      </c>
      <c r="C21" s="2" t="s">
        <v>53</v>
      </c>
      <c r="D21" s="48" t="s">
        <v>54</v>
      </c>
      <c r="E21" s="2" t="s">
        <v>218</v>
      </c>
      <c r="F21" s="4" t="s">
        <v>55</v>
      </c>
      <c r="G21" s="2">
        <v>48</v>
      </c>
      <c r="H21" s="2" t="s">
        <v>213</v>
      </c>
      <c r="I21" s="3"/>
      <c r="J21" s="1"/>
      <c r="K21" s="1"/>
      <c r="L21" s="1"/>
      <c r="M21" s="1"/>
      <c r="N21" s="1"/>
      <c r="O21" s="1"/>
      <c r="P21" s="1"/>
      <c r="Q21" s="1"/>
      <c r="R21" s="1"/>
      <c r="S21" s="1"/>
      <c r="T21" s="1"/>
      <c r="U21" s="1"/>
      <c r="V21" s="1"/>
      <c r="W21" s="1"/>
      <c r="X21" s="1"/>
    </row>
    <row r="22" spans="1:24" ht="12.75" x14ac:dyDescent="0.2">
      <c r="A22" s="1"/>
      <c r="B22" s="1"/>
      <c r="C22" s="1"/>
      <c r="D22" s="1"/>
      <c r="E22" s="1"/>
      <c r="F22" s="6"/>
      <c r="G22" s="1"/>
      <c r="H22" s="1"/>
      <c r="I22" s="1"/>
      <c r="J22" s="1"/>
      <c r="K22" s="1"/>
      <c r="L22" s="1"/>
      <c r="M22" s="1"/>
      <c r="N22" s="1"/>
      <c r="O22" s="1"/>
      <c r="P22" s="1"/>
      <c r="Q22" s="1"/>
      <c r="R22" s="1"/>
      <c r="S22" s="1"/>
      <c r="T22" s="1"/>
      <c r="U22" s="1"/>
      <c r="V22" s="1"/>
      <c r="W22" s="1"/>
      <c r="X22" s="1"/>
    </row>
    <row r="23" spans="1:24" ht="12.75" x14ac:dyDescent="0.2">
      <c r="A23" s="1"/>
      <c r="B23" s="1"/>
      <c r="C23" s="1"/>
      <c r="D23" s="1"/>
      <c r="E23" s="1"/>
      <c r="F23" s="6"/>
      <c r="G23" s="1"/>
      <c r="H23" s="1"/>
      <c r="I23" s="1"/>
      <c r="J23" s="1"/>
      <c r="K23" s="1"/>
      <c r="L23" s="1"/>
      <c r="M23" s="1"/>
      <c r="N23" s="1"/>
      <c r="O23" s="1"/>
      <c r="P23" s="1"/>
      <c r="Q23" s="1"/>
      <c r="R23" s="1"/>
      <c r="S23" s="1"/>
      <c r="T23" s="1"/>
      <c r="U23" s="1"/>
      <c r="V23" s="1"/>
      <c r="W23" s="1"/>
      <c r="X23" s="1"/>
    </row>
    <row r="24" spans="1:24" ht="12.75" x14ac:dyDescent="0.2">
      <c r="A24" s="1"/>
      <c r="B24" s="1"/>
      <c r="C24" s="1"/>
      <c r="D24" s="1"/>
      <c r="E24" s="1"/>
      <c r="F24" s="6"/>
      <c r="G24" s="1"/>
      <c r="H24" s="1"/>
      <c r="I24" s="1"/>
      <c r="J24" s="1"/>
      <c r="K24" s="1"/>
      <c r="L24" s="1"/>
      <c r="M24" s="1"/>
      <c r="N24" s="1"/>
      <c r="O24" s="1"/>
      <c r="P24" s="1"/>
      <c r="Q24" s="1"/>
      <c r="R24" s="1"/>
      <c r="S24" s="1"/>
      <c r="T24" s="1"/>
      <c r="U24" s="1"/>
      <c r="V24" s="1"/>
      <c r="W24" s="1"/>
      <c r="X24" s="1"/>
    </row>
    <row r="25" spans="1:24" ht="12.75" x14ac:dyDescent="0.2">
      <c r="A25" s="1"/>
      <c r="B25" s="1"/>
      <c r="C25" s="1"/>
      <c r="D25" s="1"/>
      <c r="E25" s="1"/>
      <c r="F25" s="6"/>
      <c r="G25" s="1"/>
      <c r="H25" s="1"/>
      <c r="I25" s="1"/>
      <c r="J25" s="1"/>
      <c r="K25" s="1"/>
      <c r="L25" s="1"/>
      <c r="M25" s="1"/>
      <c r="N25" s="1"/>
      <c r="O25" s="1"/>
      <c r="P25" s="1"/>
      <c r="Q25" s="1"/>
      <c r="R25" s="1"/>
      <c r="S25" s="1"/>
      <c r="T25" s="1"/>
      <c r="U25" s="1"/>
      <c r="V25" s="1"/>
      <c r="W25" s="1"/>
      <c r="X25" s="1"/>
    </row>
    <row r="26" spans="1:24" ht="12.75" x14ac:dyDescent="0.2">
      <c r="A26" s="1"/>
      <c r="B26" s="1"/>
      <c r="C26" s="1"/>
      <c r="D26" s="1"/>
      <c r="E26" s="1"/>
      <c r="F26" s="6"/>
      <c r="G26" s="1"/>
      <c r="H26" s="1"/>
      <c r="I26" s="1"/>
      <c r="J26" s="1"/>
      <c r="K26" s="1"/>
      <c r="L26" s="1"/>
      <c r="M26" s="1"/>
      <c r="N26" s="1"/>
      <c r="O26" s="1"/>
      <c r="P26" s="1"/>
      <c r="Q26" s="1"/>
      <c r="R26" s="1"/>
      <c r="S26" s="1"/>
      <c r="T26" s="1"/>
      <c r="U26" s="1"/>
      <c r="V26" s="1"/>
      <c r="W26" s="1"/>
      <c r="X26" s="1"/>
    </row>
    <row r="27" spans="1:24" ht="12.75" x14ac:dyDescent="0.2">
      <c r="A27" s="1"/>
      <c r="B27" s="1"/>
      <c r="C27" s="1"/>
      <c r="D27" s="1"/>
      <c r="E27" s="1"/>
      <c r="F27" s="6"/>
      <c r="G27" s="1"/>
      <c r="H27" s="1"/>
      <c r="I27" s="1"/>
      <c r="J27" s="1"/>
      <c r="K27" s="1"/>
      <c r="L27" s="1"/>
      <c r="M27" s="1"/>
      <c r="N27" s="1"/>
      <c r="O27" s="1"/>
      <c r="P27" s="1"/>
      <c r="Q27" s="1"/>
      <c r="R27" s="1"/>
      <c r="S27" s="1"/>
      <c r="T27" s="1"/>
      <c r="U27" s="1"/>
      <c r="V27" s="1"/>
      <c r="W27" s="1"/>
      <c r="X27" s="1"/>
    </row>
    <row r="28" spans="1:24" ht="12.75" x14ac:dyDescent="0.2">
      <c r="A28" s="1"/>
      <c r="B28" s="1"/>
      <c r="C28" s="1"/>
      <c r="D28" s="1"/>
      <c r="E28" s="1"/>
      <c r="F28" s="6"/>
      <c r="G28" s="1"/>
      <c r="H28" s="1"/>
      <c r="I28" s="1"/>
      <c r="J28" s="1"/>
      <c r="K28" s="1"/>
      <c r="L28" s="1"/>
      <c r="M28" s="1"/>
      <c r="N28" s="1"/>
      <c r="O28" s="1"/>
      <c r="P28" s="1"/>
      <c r="Q28" s="1"/>
      <c r="R28" s="1"/>
      <c r="S28" s="1"/>
      <c r="T28" s="1"/>
      <c r="U28" s="1"/>
      <c r="V28" s="1"/>
      <c r="W28" s="1"/>
      <c r="X28" s="1"/>
    </row>
    <row r="29" spans="1:24" ht="12.75" x14ac:dyDescent="0.2">
      <c r="A29" s="1"/>
      <c r="B29" s="1"/>
      <c r="C29" s="1"/>
      <c r="D29" s="1"/>
      <c r="E29" s="1"/>
      <c r="F29" s="6"/>
      <c r="G29" s="1"/>
      <c r="H29" s="1"/>
      <c r="I29" s="1"/>
      <c r="J29" s="1"/>
      <c r="K29" s="1"/>
      <c r="L29" s="1"/>
      <c r="M29" s="1"/>
      <c r="N29" s="1"/>
      <c r="O29" s="1"/>
      <c r="P29" s="1"/>
      <c r="Q29" s="1"/>
      <c r="R29" s="1"/>
      <c r="S29" s="1"/>
      <c r="T29" s="1"/>
      <c r="U29" s="1"/>
      <c r="V29" s="1"/>
      <c r="W29" s="1"/>
      <c r="X29" s="1"/>
    </row>
    <row r="30" spans="1:24" ht="12.75" x14ac:dyDescent="0.2">
      <c r="A30" s="1"/>
      <c r="B30" s="1"/>
      <c r="C30" s="1"/>
      <c r="D30" s="1"/>
      <c r="E30" s="1"/>
      <c r="F30" s="6"/>
      <c r="G30" s="1"/>
      <c r="H30" s="1"/>
      <c r="I30" s="1"/>
      <c r="J30" s="1"/>
      <c r="K30" s="1"/>
      <c r="L30" s="1"/>
      <c r="M30" s="1"/>
      <c r="N30" s="1"/>
      <c r="O30" s="1"/>
      <c r="P30" s="1"/>
      <c r="Q30" s="1"/>
      <c r="R30" s="1"/>
      <c r="S30" s="1"/>
      <c r="T30" s="1"/>
      <c r="U30" s="1"/>
      <c r="V30" s="1"/>
      <c r="W30" s="1"/>
      <c r="X30" s="1"/>
    </row>
    <row r="31" spans="1:24" ht="12.75" x14ac:dyDescent="0.2">
      <c r="A31" s="1"/>
      <c r="B31" s="1"/>
      <c r="C31" s="1"/>
      <c r="D31" s="1"/>
      <c r="E31" s="1"/>
      <c r="F31" s="6"/>
      <c r="G31" s="1"/>
      <c r="H31" s="1"/>
      <c r="I31" s="1"/>
      <c r="J31" s="1"/>
      <c r="K31" s="1"/>
      <c r="L31" s="1"/>
      <c r="M31" s="1"/>
      <c r="N31" s="1"/>
      <c r="O31" s="1"/>
      <c r="P31" s="1"/>
      <c r="Q31" s="1"/>
      <c r="R31" s="1"/>
      <c r="S31" s="1"/>
      <c r="T31" s="1"/>
      <c r="U31" s="1"/>
      <c r="V31" s="1"/>
      <c r="W31" s="1"/>
      <c r="X31" s="1"/>
    </row>
    <row r="32" spans="1:24" ht="12.75" x14ac:dyDescent="0.2">
      <c r="A32" s="1"/>
      <c r="B32" s="1"/>
      <c r="C32" s="1"/>
      <c r="D32" s="1"/>
      <c r="E32" s="1"/>
      <c r="F32" s="6"/>
      <c r="G32" s="1"/>
      <c r="H32" s="1"/>
      <c r="I32" s="1"/>
      <c r="J32" s="1"/>
      <c r="K32" s="1"/>
      <c r="L32" s="1"/>
      <c r="M32" s="1"/>
      <c r="N32" s="1"/>
      <c r="O32" s="1"/>
      <c r="P32" s="1"/>
      <c r="Q32" s="1"/>
      <c r="R32" s="1"/>
      <c r="S32" s="1"/>
      <c r="T32" s="1"/>
      <c r="U32" s="1"/>
      <c r="V32" s="1"/>
      <c r="W32" s="1"/>
      <c r="X32" s="1"/>
    </row>
    <row r="33" spans="1:24" ht="12.75" x14ac:dyDescent="0.2">
      <c r="A33" s="1"/>
      <c r="B33" s="1"/>
      <c r="C33" s="1"/>
      <c r="D33" s="1"/>
      <c r="E33" s="1"/>
      <c r="F33" s="6"/>
      <c r="G33" s="1"/>
      <c r="H33" s="1"/>
      <c r="I33" s="1"/>
      <c r="J33" s="1"/>
      <c r="K33" s="1"/>
      <c r="L33" s="1"/>
      <c r="M33" s="1"/>
      <c r="N33" s="1"/>
      <c r="O33" s="1"/>
      <c r="P33" s="1"/>
      <c r="Q33" s="1"/>
      <c r="R33" s="1"/>
      <c r="S33" s="1"/>
      <c r="T33" s="1"/>
      <c r="U33" s="1"/>
      <c r="V33" s="1"/>
      <c r="W33" s="1"/>
      <c r="X33" s="1"/>
    </row>
    <row r="34" spans="1:24" ht="12.75" x14ac:dyDescent="0.2">
      <c r="A34" s="1"/>
      <c r="B34" s="1"/>
      <c r="C34" s="1"/>
      <c r="D34" s="1"/>
      <c r="E34" s="1"/>
      <c r="F34" s="6"/>
      <c r="G34" s="1"/>
      <c r="H34" s="1"/>
      <c r="I34" s="1"/>
      <c r="J34" s="1"/>
      <c r="K34" s="1"/>
      <c r="L34" s="1"/>
      <c r="M34" s="1"/>
      <c r="N34" s="1"/>
      <c r="O34" s="1"/>
      <c r="P34" s="1"/>
      <c r="Q34" s="1"/>
      <c r="R34" s="1"/>
      <c r="S34" s="1"/>
      <c r="T34" s="1"/>
      <c r="U34" s="1"/>
      <c r="V34" s="1"/>
      <c r="W34" s="1"/>
      <c r="X34" s="1"/>
    </row>
    <row r="35" spans="1:24" ht="12.75" x14ac:dyDescent="0.2">
      <c r="A35" s="1"/>
      <c r="B35" s="1"/>
      <c r="C35" s="1"/>
      <c r="D35" s="1"/>
      <c r="E35" s="1"/>
      <c r="F35" s="6"/>
      <c r="G35" s="1"/>
      <c r="H35" s="1"/>
      <c r="I35" s="1"/>
      <c r="J35" s="1"/>
      <c r="K35" s="1"/>
      <c r="L35" s="1"/>
      <c r="M35" s="1"/>
      <c r="N35" s="1"/>
      <c r="O35" s="1"/>
      <c r="P35" s="1"/>
      <c r="Q35" s="1"/>
      <c r="R35" s="1"/>
      <c r="S35" s="1"/>
      <c r="T35" s="1"/>
      <c r="U35" s="1"/>
      <c r="V35" s="1"/>
      <c r="W35" s="1"/>
      <c r="X35" s="1"/>
    </row>
    <row r="36" spans="1:24" ht="12.75" x14ac:dyDescent="0.2">
      <c r="A36" s="1"/>
      <c r="B36" s="1"/>
      <c r="C36" s="1"/>
      <c r="D36" s="1"/>
      <c r="E36" s="1"/>
      <c r="F36" s="6"/>
      <c r="G36" s="1"/>
      <c r="H36" s="1"/>
      <c r="I36" s="1"/>
      <c r="J36" s="1"/>
      <c r="K36" s="1"/>
      <c r="L36" s="1"/>
      <c r="M36" s="1"/>
      <c r="N36" s="1"/>
      <c r="O36" s="1"/>
      <c r="P36" s="1"/>
      <c r="Q36" s="1"/>
      <c r="R36" s="1"/>
      <c r="S36" s="1"/>
      <c r="T36" s="1"/>
      <c r="U36" s="1"/>
      <c r="V36" s="1"/>
      <c r="W36" s="1"/>
      <c r="X36" s="1"/>
    </row>
    <row r="37" spans="1:24" ht="12.75" x14ac:dyDescent="0.2">
      <c r="A37" s="1"/>
      <c r="B37" s="1"/>
      <c r="C37" s="1"/>
      <c r="D37" s="1"/>
      <c r="E37" s="1"/>
      <c r="F37" s="6"/>
      <c r="G37" s="1"/>
      <c r="H37" s="1"/>
      <c r="I37" s="1"/>
      <c r="J37" s="1"/>
      <c r="K37" s="1"/>
      <c r="L37" s="1"/>
      <c r="M37" s="1"/>
      <c r="N37" s="1"/>
      <c r="O37" s="1"/>
      <c r="P37" s="1"/>
      <c r="Q37" s="1"/>
      <c r="R37" s="1"/>
      <c r="S37" s="1"/>
      <c r="T37" s="1"/>
      <c r="U37" s="1"/>
      <c r="V37" s="1"/>
      <c r="W37" s="1"/>
      <c r="X37" s="1"/>
    </row>
    <row r="38" spans="1:24" ht="12.75" x14ac:dyDescent="0.2">
      <c r="A38" s="1"/>
      <c r="B38" s="1"/>
      <c r="C38" s="1"/>
      <c r="D38" s="1"/>
      <c r="E38" s="1"/>
      <c r="F38" s="6"/>
      <c r="G38" s="1"/>
      <c r="H38" s="1"/>
      <c r="I38" s="1"/>
      <c r="J38" s="1"/>
      <c r="K38" s="1"/>
      <c r="L38" s="1"/>
      <c r="M38" s="1"/>
      <c r="N38" s="1"/>
      <c r="O38" s="1"/>
      <c r="P38" s="1"/>
      <c r="Q38" s="1"/>
      <c r="R38" s="1"/>
      <c r="S38" s="1"/>
      <c r="T38" s="1"/>
      <c r="U38" s="1"/>
      <c r="V38" s="1"/>
      <c r="W38" s="1"/>
      <c r="X38" s="1"/>
    </row>
    <row r="39" spans="1:24" ht="12.75" x14ac:dyDescent="0.2">
      <c r="A39" s="1"/>
      <c r="B39" s="1"/>
      <c r="C39" s="1"/>
      <c r="D39" s="1"/>
      <c r="E39" s="1"/>
      <c r="F39" s="6"/>
      <c r="G39" s="1"/>
      <c r="H39" s="1"/>
      <c r="I39" s="1"/>
      <c r="J39" s="1"/>
      <c r="K39" s="1"/>
      <c r="L39" s="1"/>
      <c r="M39" s="1"/>
      <c r="N39" s="1"/>
      <c r="O39" s="1"/>
      <c r="P39" s="1"/>
      <c r="Q39" s="1"/>
      <c r="R39" s="1"/>
      <c r="S39" s="1"/>
      <c r="T39" s="1"/>
      <c r="U39" s="1"/>
      <c r="V39" s="1"/>
      <c r="W39" s="1"/>
      <c r="X39" s="1"/>
    </row>
    <row r="40" spans="1:24" ht="12.75" x14ac:dyDescent="0.2">
      <c r="A40" s="1"/>
      <c r="B40" s="1"/>
      <c r="C40" s="1"/>
      <c r="D40" s="1"/>
      <c r="E40" s="1"/>
      <c r="F40" s="6"/>
      <c r="G40" s="1"/>
      <c r="H40" s="1"/>
      <c r="I40" s="1"/>
      <c r="J40" s="1"/>
      <c r="K40" s="1"/>
      <c r="L40" s="1"/>
      <c r="M40" s="1"/>
      <c r="N40" s="1"/>
      <c r="O40" s="1"/>
      <c r="P40" s="1"/>
      <c r="Q40" s="1"/>
      <c r="R40" s="1"/>
      <c r="S40" s="1"/>
      <c r="T40" s="1"/>
      <c r="U40" s="1"/>
      <c r="V40" s="1"/>
      <c r="W40" s="1"/>
      <c r="X40" s="1"/>
    </row>
    <row r="41" spans="1:24" ht="12.75" x14ac:dyDescent="0.2">
      <c r="A41" s="1"/>
      <c r="B41" s="1"/>
      <c r="C41" s="1"/>
      <c r="D41" s="1"/>
      <c r="E41" s="1"/>
      <c r="F41" s="6"/>
      <c r="G41" s="1"/>
      <c r="H41" s="1"/>
      <c r="I41" s="1"/>
      <c r="J41" s="1"/>
      <c r="K41" s="1"/>
      <c r="L41" s="1"/>
      <c r="M41" s="1"/>
      <c r="N41" s="1"/>
      <c r="O41" s="1"/>
      <c r="P41" s="1"/>
      <c r="Q41" s="1"/>
      <c r="R41" s="1"/>
      <c r="S41" s="1"/>
      <c r="T41" s="1"/>
      <c r="U41" s="1"/>
      <c r="V41" s="1"/>
      <c r="W41" s="1"/>
      <c r="X41" s="1"/>
    </row>
    <row r="42" spans="1:24" ht="12.75" x14ac:dyDescent="0.2">
      <c r="A42" s="1"/>
      <c r="B42" s="1"/>
      <c r="C42" s="1"/>
      <c r="D42" s="1"/>
      <c r="E42" s="1"/>
      <c r="F42" s="6"/>
      <c r="G42" s="1"/>
      <c r="H42" s="1"/>
      <c r="I42" s="1"/>
      <c r="J42" s="1"/>
      <c r="K42" s="1"/>
      <c r="L42" s="1"/>
      <c r="M42" s="1"/>
      <c r="N42" s="1"/>
      <c r="O42" s="1"/>
      <c r="P42" s="1"/>
      <c r="Q42" s="1"/>
      <c r="R42" s="1"/>
      <c r="S42" s="1"/>
      <c r="T42" s="1"/>
      <c r="U42" s="1"/>
      <c r="V42" s="1"/>
      <c r="W42" s="1"/>
      <c r="X42" s="1"/>
    </row>
    <row r="43" spans="1:24" ht="12.75" x14ac:dyDescent="0.2">
      <c r="A43" s="1"/>
      <c r="B43" s="1"/>
      <c r="C43" s="1"/>
      <c r="D43" s="1"/>
      <c r="E43" s="1"/>
      <c r="F43" s="6"/>
      <c r="G43" s="1"/>
      <c r="H43" s="1"/>
      <c r="I43" s="1"/>
      <c r="J43" s="1"/>
      <c r="K43" s="1"/>
      <c r="L43" s="1"/>
      <c r="M43" s="1"/>
      <c r="N43" s="1"/>
      <c r="O43" s="1"/>
      <c r="P43" s="1"/>
      <c r="Q43" s="1"/>
      <c r="R43" s="1"/>
      <c r="S43" s="1"/>
      <c r="T43" s="1"/>
      <c r="U43" s="1"/>
      <c r="V43" s="1"/>
      <c r="W43" s="1"/>
      <c r="X43" s="1"/>
    </row>
    <row r="44" spans="1:24" ht="12.75" x14ac:dyDescent="0.2">
      <c r="A44" s="1"/>
      <c r="B44" s="1"/>
      <c r="C44" s="1"/>
      <c r="D44" s="1"/>
      <c r="E44" s="1"/>
      <c r="F44" s="6"/>
      <c r="G44" s="1"/>
      <c r="H44" s="1"/>
      <c r="I44" s="1"/>
      <c r="J44" s="1"/>
      <c r="K44" s="1"/>
      <c r="L44" s="1"/>
      <c r="M44" s="1"/>
      <c r="N44" s="1"/>
      <c r="O44" s="1"/>
      <c r="P44" s="1"/>
      <c r="Q44" s="1"/>
      <c r="R44" s="1"/>
      <c r="S44" s="1"/>
      <c r="T44" s="1"/>
      <c r="U44" s="1"/>
      <c r="V44" s="1"/>
      <c r="W44" s="1"/>
      <c r="X44" s="1"/>
    </row>
    <row r="45" spans="1:24" ht="12.75" x14ac:dyDescent="0.2">
      <c r="A45" s="1"/>
      <c r="B45" s="1"/>
      <c r="C45" s="1"/>
      <c r="D45" s="1"/>
      <c r="E45" s="1"/>
      <c r="F45" s="6"/>
      <c r="G45" s="1"/>
      <c r="H45" s="1"/>
      <c r="I45" s="1"/>
      <c r="J45" s="1"/>
      <c r="K45" s="1"/>
      <c r="L45" s="1"/>
      <c r="M45" s="1"/>
      <c r="N45" s="1"/>
      <c r="O45" s="1"/>
      <c r="P45" s="1"/>
      <c r="Q45" s="1"/>
      <c r="R45" s="1"/>
      <c r="S45" s="1"/>
      <c r="T45" s="1"/>
      <c r="U45" s="1"/>
      <c r="V45" s="1"/>
      <c r="W45" s="1"/>
      <c r="X45" s="1"/>
    </row>
    <row r="46" spans="1:24" ht="12.75" x14ac:dyDescent="0.2">
      <c r="A46" s="1"/>
      <c r="B46" s="1"/>
      <c r="C46" s="1"/>
      <c r="D46" s="1"/>
      <c r="E46" s="1"/>
      <c r="F46" s="6"/>
      <c r="G46" s="1"/>
      <c r="H46" s="1"/>
      <c r="I46" s="1"/>
      <c r="J46" s="1"/>
      <c r="K46" s="1"/>
      <c r="L46" s="1"/>
      <c r="M46" s="1"/>
      <c r="N46" s="1"/>
      <c r="O46" s="1"/>
      <c r="P46" s="1"/>
      <c r="Q46" s="1"/>
      <c r="R46" s="1"/>
      <c r="S46" s="1"/>
      <c r="T46" s="1"/>
      <c r="U46" s="1"/>
      <c r="V46" s="1"/>
      <c r="W46" s="1"/>
      <c r="X46" s="1"/>
    </row>
    <row r="47" spans="1:24" ht="12.75" x14ac:dyDescent="0.2">
      <c r="A47" s="1"/>
      <c r="B47" s="1"/>
      <c r="C47" s="1"/>
      <c r="D47" s="1"/>
      <c r="E47" s="1"/>
      <c r="F47" s="6"/>
      <c r="G47" s="1"/>
      <c r="H47" s="1"/>
      <c r="I47" s="1"/>
      <c r="J47" s="1"/>
      <c r="K47" s="1"/>
      <c r="L47" s="1"/>
      <c r="M47" s="1"/>
      <c r="N47" s="1"/>
      <c r="O47" s="1"/>
      <c r="P47" s="1"/>
      <c r="Q47" s="1"/>
      <c r="R47" s="1"/>
      <c r="S47" s="1"/>
      <c r="T47" s="1"/>
      <c r="U47" s="1"/>
      <c r="V47" s="1"/>
      <c r="W47" s="1"/>
      <c r="X47" s="1"/>
    </row>
    <row r="48" spans="1:24" ht="12.75" x14ac:dyDescent="0.2">
      <c r="A48" s="1"/>
      <c r="B48" s="1"/>
      <c r="C48" s="1"/>
      <c r="D48" s="1"/>
      <c r="E48" s="1"/>
      <c r="F48" s="6"/>
      <c r="G48" s="1"/>
      <c r="H48" s="1"/>
      <c r="I48" s="1"/>
      <c r="J48" s="1"/>
      <c r="K48" s="1"/>
      <c r="L48" s="1"/>
      <c r="M48" s="1"/>
      <c r="N48" s="1"/>
      <c r="O48" s="1"/>
      <c r="P48" s="1"/>
      <c r="Q48" s="1"/>
      <c r="R48" s="1"/>
      <c r="S48" s="1"/>
      <c r="T48" s="1"/>
      <c r="U48" s="1"/>
      <c r="V48" s="1"/>
      <c r="W48" s="1"/>
      <c r="X48" s="1"/>
    </row>
    <row r="49" spans="1:24" ht="12.75" x14ac:dyDescent="0.2">
      <c r="A49" s="1"/>
      <c r="B49" s="1"/>
      <c r="C49" s="1"/>
      <c r="D49" s="1"/>
      <c r="E49" s="1"/>
      <c r="F49" s="6"/>
      <c r="G49" s="1"/>
      <c r="H49" s="1"/>
      <c r="I49" s="1"/>
      <c r="J49" s="1"/>
      <c r="K49" s="1"/>
      <c r="L49" s="1"/>
      <c r="M49" s="1"/>
      <c r="N49" s="1"/>
      <c r="O49" s="1"/>
      <c r="P49" s="1"/>
      <c r="Q49" s="1"/>
      <c r="R49" s="1"/>
      <c r="S49" s="1"/>
      <c r="T49" s="1"/>
      <c r="U49" s="1"/>
      <c r="V49" s="1"/>
      <c r="W49" s="1"/>
      <c r="X49" s="1"/>
    </row>
    <row r="50" spans="1:24" ht="12.75" x14ac:dyDescent="0.2">
      <c r="A50" s="1"/>
      <c r="B50" s="1"/>
      <c r="C50" s="1"/>
      <c r="D50" s="1"/>
      <c r="E50" s="1"/>
      <c r="F50" s="6"/>
      <c r="G50" s="1"/>
      <c r="H50" s="1"/>
      <c r="I50" s="1"/>
      <c r="J50" s="1"/>
      <c r="K50" s="1"/>
      <c r="L50" s="1"/>
      <c r="M50" s="1"/>
      <c r="N50" s="1"/>
      <c r="O50" s="1"/>
      <c r="P50" s="1"/>
      <c r="Q50" s="1"/>
      <c r="R50" s="1"/>
      <c r="S50" s="1"/>
      <c r="T50" s="1"/>
      <c r="U50" s="1"/>
      <c r="V50" s="1"/>
      <c r="W50" s="1"/>
      <c r="X50" s="1"/>
    </row>
    <row r="51" spans="1:24" ht="12.75" x14ac:dyDescent="0.2">
      <c r="A51" s="1"/>
      <c r="B51" s="1"/>
      <c r="C51" s="1"/>
      <c r="D51" s="1"/>
      <c r="E51" s="1"/>
      <c r="F51" s="6"/>
      <c r="G51" s="1"/>
      <c r="H51" s="1"/>
      <c r="I51" s="1"/>
      <c r="J51" s="1"/>
      <c r="K51" s="1"/>
      <c r="L51" s="1"/>
      <c r="M51" s="1"/>
      <c r="N51" s="1"/>
      <c r="O51" s="1"/>
      <c r="P51" s="1"/>
      <c r="Q51" s="1"/>
      <c r="R51" s="1"/>
      <c r="S51" s="1"/>
      <c r="T51" s="1"/>
      <c r="U51" s="1"/>
      <c r="V51" s="1"/>
      <c r="W51" s="1"/>
      <c r="X51" s="1"/>
    </row>
    <row r="52" spans="1:24" ht="12.75" x14ac:dyDescent="0.2">
      <c r="A52" s="1"/>
      <c r="B52" s="1"/>
      <c r="C52" s="1"/>
      <c r="D52" s="1"/>
      <c r="E52" s="1"/>
      <c r="F52" s="6"/>
      <c r="G52" s="1"/>
      <c r="H52" s="1"/>
      <c r="I52" s="1"/>
      <c r="J52" s="1"/>
      <c r="K52" s="1"/>
      <c r="L52" s="1"/>
      <c r="M52" s="1"/>
      <c r="N52" s="1"/>
      <c r="O52" s="1"/>
      <c r="P52" s="1"/>
      <c r="Q52" s="1"/>
      <c r="R52" s="1"/>
      <c r="S52" s="1"/>
      <c r="T52" s="1"/>
      <c r="U52" s="1"/>
      <c r="V52" s="1"/>
      <c r="W52" s="1"/>
      <c r="X52" s="1"/>
    </row>
    <row r="53" spans="1:24" ht="12.75" x14ac:dyDescent="0.2">
      <c r="A53" s="1"/>
      <c r="B53" s="1"/>
      <c r="C53" s="1"/>
      <c r="D53" s="1"/>
      <c r="E53" s="1"/>
      <c r="F53" s="6"/>
      <c r="G53" s="1"/>
      <c r="H53" s="1"/>
      <c r="I53" s="1"/>
      <c r="J53" s="1"/>
      <c r="K53" s="1"/>
      <c r="L53" s="1"/>
      <c r="M53" s="1"/>
      <c r="N53" s="1"/>
      <c r="O53" s="1"/>
      <c r="P53" s="1"/>
      <c r="Q53" s="1"/>
      <c r="R53" s="1"/>
      <c r="S53" s="1"/>
      <c r="T53" s="1"/>
      <c r="U53" s="1"/>
      <c r="V53" s="1"/>
      <c r="W53" s="1"/>
      <c r="X53" s="1"/>
    </row>
    <row r="54" spans="1:24" ht="12.75" x14ac:dyDescent="0.2">
      <c r="A54" s="1"/>
      <c r="B54" s="1"/>
      <c r="C54" s="1"/>
      <c r="D54" s="1"/>
      <c r="E54" s="1"/>
      <c r="F54" s="6"/>
      <c r="G54" s="1"/>
      <c r="H54" s="1"/>
      <c r="I54" s="1"/>
      <c r="J54" s="1"/>
      <c r="K54" s="1"/>
      <c r="L54" s="1"/>
      <c r="M54" s="1"/>
      <c r="N54" s="1"/>
      <c r="O54" s="1"/>
      <c r="P54" s="1"/>
      <c r="Q54" s="1"/>
      <c r="R54" s="1"/>
      <c r="S54" s="1"/>
      <c r="T54" s="1"/>
      <c r="U54" s="1"/>
      <c r="V54" s="1"/>
      <c r="W54" s="1"/>
      <c r="X54" s="1"/>
    </row>
    <row r="55" spans="1:24" ht="12.75" x14ac:dyDescent="0.2">
      <c r="A55" s="1"/>
      <c r="B55" s="1"/>
      <c r="C55" s="1"/>
      <c r="D55" s="1"/>
      <c r="E55" s="1"/>
      <c r="F55" s="6"/>
      <c r="G55" s="1"/>
      <c r="H55" s="1"/>
      <c r="I55" s="1"/>
      <c r="J55" s="1"/>
      <c r="K55" s="1"/>
      <c r="L55" s="1"/>
      <c r="M55" s="1"/>
      <c r="N55" s="1"/>
      <c r="O55" s="1"/>
      <c r="P55" s="1"/>
      <c r="Q55" s="1"/>
      <c r="R55" s="1"/>
      <c r="S55" s="1"/>
      <c r="T55" s="1"/>
      <c r="U55" s="1"/>
      <c r="V55" s="1"/>
      <c r="W55" s="1"/>
      <c r="X55" s="1"/>
    </row>
    <row r="56" spans="1:24" ht="12.75" x14ac:dyDescent="0.2">
      <c r="A56" s="1"/>
      <c r="B56" s="1"/>
      <c r="C56" s="1"/>
      <c r="D56" s="1"/>
      <c r="E56" s="1"/>
      <c r="F56" s="6"/>
      <c r="G56" s="1"/>
      <c r="H56" s="1"/>
      <c r="I56" s="1"/>
      <c r="J56" s="1"/>
      <c r="K56" s="1"/>
      <c r="L56" s="1"/>
      <c r="M56" s="1"/>
      <c r="N56" s="1"/>
      <c r="O56" s="1"/>
      <c r="P56" s="1"/>
      <c r="Q56" s="1"/>
      <c r="R56" s="1"/>
      <c r="S56" s="1"/>
      <c r="T56" s="1"/>
      <c r="U56" s="1"/>
      <c r="V56" s="1"/>
      <c r="W56" s="1"/>
      <c r="X56" s="1"/>
    </row>
    <row r="57" spans="1:24" ht="12.75" x14ac:dyDescent="0.2">
      <c r="A57" s="1"/>
      <c r="B57" s="1"/>
      <c r="C57" s="1"/>
      <c r="D57" s="1"/>
      <c r="E57" s="1"/>
      <c r="F57" s="6"/>
      <c r="G57" s="1"/>
      <c r="H57" s="1"/>
      <c r="I57" s="1"/>
      <c r="J57" s="1"/>
      <c r="K57" s="1"/>
      <c r="L57" s="1"/>
      <c r="M57" s="1"/>
      <c r="N57" s="1"/>
      <c r="O57" s="1"/>
      <c r="P57" s="1"/>
      <c r="Q57" s="1"/>
      <c r="R57" s="1"/>
      <c r="S57" s="1"/>
      <c r="T57" s="1"/>
      <c r="U57" s="1"/>
      <c r="V57" s="1"/>
      <c r="W57" s="1"/>
      <c r="X57" s="1"/>
    </row>
    <row r="58" spans="1:24" ht="12.75" x14ac:dyDescent="0.2">
      <c r="A58" s="1"/>
      <c r="B58" s="1"/>
      <c r="C58" s="1"/>
      <c r="D58" s="1"/>
      <c r="E58" s="1"/>
      <c r="F58" s="6"/>
      <c r="G58" s="1"/>
      <c r="H58" s="1"/>
      <c r="I58" s="1"/>
      <c r="J58" s="1"/>
      <c r="K58" s="1"/>
      <c r="L58" s="1"/>
      <c r="M58" s="1"/>
      <c r="N58" s="1"/>
      <c r="O58" s="1"/>
      <c r="P58" s="1"/>
      <c r="Q58" s="1"/>
      <c r="R58" s="1"/>
      <c r="S58" s="1"/>
      <c r="T58" s="1"/>
      <c r="U58" s="1"/>
      <c r="V58" s="1"/>
      <c r="W58" s="1"/>
      <c r="X58" s="1"/>
    </row>
    <row r="59" spans="1:24" ht="12.75" x14ac:dyDescent="0.2">
      <c r="A59" s="1"/>
      <c r="B59" s="1"/>
      <c r="C59" s="1"/>
      <c r="D59" s="1"/>
      <c r="E59" s="1"/>
      <c r="F59" s="6"/>
      <c r="G59" s="1"/>
      <c r="H59" s="1"/>
      <c r="I59" s="1"/>
      <c r="J59" s="1"/>
      <c r="K59" s="1"/>
      <c r="L59" s="1"/>
      <c r="M59" s="1"/>
      <c r="N59" s="1"/>
      <c r="O59" s="1"/>
      <c r="P59" s="1"/>
      <c r="Q59" s="1"/>
      <c r="R59" s="1"/>
      <c r="S59" s="1"/>
      <c r="T59" s="1"/>
      <c r="U59" s="1"/>
      <c r="V59" s="1"/>
      <c r="W59" s="1"/>
      <c r="X59" s="1"/>
    </row>
    <row r="60" spans="1:24" ht="12.75" x14ac:dyDescent="0.2">
      <c r="A60" s="1"/>
      <c r="B60" s="1"/>
      <c r="C60" s="1"/>
      <c r="D60" s="1"/>
      <c r="E60" s="1"/>
      <c r="F60" s="6"/>
      <c r="G60" s="1"/>
      <c r="H60" s="1"/>
      <c r="I60" s="1"/>
      <c r="J60" s="1"/>
      <c r="K60" s="1"/>
      <c r="L60" s="1"/>
      <c r="M60" s="1"/>
      <c r="N60" s="1"/>
      <c r="O60" s="1"/>
      <c r="P60" s="1"/>
      <c r="Q60" s="1"/>
      <c r="R60" s="1"/>
      <c r="S60" s="1"/>
      <c r="T60" s="1"/>
      <c r="U60" s="1"/>
      <c r="V60" s="1"/>
      <c r="W60" s="1"/>
      <c r="X60" s="1"/>
    </row>
    <row r="61" spans="1:24" ht="12.75" x14ac:dyDescent="0.2">
      <c r="A61" s="1"/>
      <c r="B61" s="1"/>
      <c r="C61" s="1"/>
      <c r="D61" s="1"/>
      <c r="E61" s="1"/>
      <c r="F61" s="6"/>
      <c r="G61" s="1"/>
      <c r="H61" s="1"/>
      <c r="I61" s="1"/>
      <c r="J61" s="1"/>
      <c r="K61" s="1"/>
      <c r="L61" s="1"/>
      <c r="M61" s="1"/>
      <c r="N61" s="1"/>
      <c r="O61" s="1"/>
      <c r="P61" s="1"/>
      <c r="Q61" s="1"/>
      <c r="R61" s="1"/>
      <c r="S61" s="1"/>
      <c r="T61" s="1"/>
      <c r="U61" s="1"/>
      <c r="V61" s="1"/>
      <c r="W61" s="1"/>
      <c r="X61" s="1"/>
    </row>
    <row r="62" spans="1:24" ht="12.75" x14ac:dyDescent="0.2">
      <c r="A62" s="1"/>
      <c r="B62" s="1"/>
      <c r="C62" s="1"/>
      <c r="D62" s="1"/>
      <c r="E62" s="1"/>
      <c r="F62" s="6"/>
      <c r="G62" s="1"/>
      <c r="H62" s="1"/>
      <c r="I62" s="1"/>
      <c r="J62" s="1"/>
      <c r="K62" s="1"/>
      <c r="L62" s="1"/>
      <c r="M62" s="1"/>
      <c r="N62" s="1"/>
      <c r="O62" s="1"/>
      <c r="P62" s="1"/>
      <c r="Q62" s="1"/>
      <c r="R62" s="1"/>
      <c r="S62" s="1"/>
      <c r="T62" s="1"/>
      <c r="U62" s="1"/>
      <c r="V62" s="1"/>
      <c r="W62" s="1"/>
      <c r="X62" s="1"/>
    </row>
    <row r="63" spans="1:24" ht="12.75" x14ac:dyDescent="0.2">
      <c r="A63" s="1"/>
      <c r="B63" s="1"/>
      <c r="C63" s="1"/>
      <c r="D63" s="1"/>
      <c r="E63" s="1"/>
      <c r="F63" s="6"/>
      <c r="G63" s="1"/>
      <c r="H63" s="1"/>
      <c r="I63" s="1"/>
      <c r="J63" s="1"/>
      <c r="K63" s="1"/>
      <c r="L63" s="1"/>
      <c r="M63" s="1"/>
      <c r="N63" s="1"/>
      <c r="O63" s="1"/>
      <c r="P63" s="1"/>
      <c r="Q63" s="1"/>
      <c r="R63" s="1"/>
      <c r="S63" s="1"/>
      <c r="T63" s="1"/>
      <c r="U63" s="1"/>
      <c r="V63" s="1"/>
      <c r="W63" s="1"/>
      <c r="X63" s="1"/>
    </row>
    <row r="64" spans="1:24" ht="12.75" x14ac:dyDescent="0.2">
      <c r="A64" s="1"/>
      <c r="B64" s="1"/>
      <c r="C64" s="1"/>
      <c r="D64" s="1"/>
      <c r="E64" s="1"/>
      <c r="F64" s="6"/>
      <c r="G64" s="1"/>
      <c r="H64" s="1"/>
      <c r="I64" s="1"/>
      <c r="J64" s="1"/>
      <c r="K64" s="1"/>
      <c r="L64" s="1"/>
      <c r="M64" s="1"/>
      <c r="N64" s="1"/>
      <c r="O64" s="1"/>
      <c r="P64" s="1"/>
      <c r="Q64" s="1"/>
      <c r="R64" s="1"/>
      <c r="S64" s="1"/>
      <c r="T64" s="1"/>
      <c r="U64" s="1"/>
      <c r="V64" s="1"/>
      <c r="W64" s="1"/>
      <c r="X64" s="1"/>
    </row>
    <row r="65" spans="1:24" ht="12.75" x14ac:dyDescent="0.2">
      <c r="A65" s="1"/>
      <c r="B65" s="1"/>
      <c r="C65" s="1"/>
      <c r="D65" s="1"/>
      <c r="E65" s="1"/>
      <c r="F65" s="6"/>
      <c r="G65" s="1"/>
      <c r="H65" s="1"/>
      <c r="I65" s="1"/>
      <c r="J65" s="1"/>
      <c r="K65" s="1"/>
      <c r="L65" s="1"/>
      <c r="M65" s="1"/>
      <c r="N65" s="1"/>
      <c r="O65" s="1"/>
      <c r="P65" s="1"/>
      <c r="Q65" s="1"/>
      <c r="R65" s="1"/>
      <c r="S65" s="1"/>
      <c r="T65" s="1"/>
      <c r="U65" s="1"/>
      <c r="V65" s="1"/>
      <c r="W65" s="1"/>
      <c r="X65" s="1"/>
    </row>
    <row r="66" spans="1:24" ht="12.75" x14ac:dyDescent="0.2">
      <c r="A66" s="1"/>
      <c r="B66" s="1"/>
      <c r="C66" s="1"/>
      <c r="D66" s="1"/>
      <c r="E66" s="1"/>
      <c r="F66" s="6"/>
      <c r="G66" s="1"/>
      <c r="H66" s="1"/>
      <c r="I66" s="1"/>
      <c r="J66" s="1"/>
      <c r="K66" s="1"/>
      <c r="L66" s="1"/>
      <c r="M66" s="1"/>
      <c r="N66" s="1"/>
      <c r="O66" s="1"/>
      <c r="P66" s="1"/>
      <c r="Q66" s="1"/>
      <c r="R66" s="1"/>
      <c r="S66" s="1"/>
      <c r="T66" s="1"/>
      <c r="U66" s="1"/>
      <c r="V66" s="1"/>
      <c r="W66" s="1"/>
      <c r="X66" s="1"/>
    </row>
    <row r="67" spans="1:24" ht="12.75" x14ac:dyDescent="0.2">
      <c r="A67" s="1"/>
      <c r="B67" s="1"/>
      <c r="C67" s="1"/>
      <c r="D67" s="1"/>
      <c r="E67" s="1"/>
      <c r="F67" s="6"/>
      <c r="G67" s="1"/>
      <c r="H67" s="1"/>
      <c r="I67" s="1"/>
      <c r="J67" s="1"/>
      <c r="K67" s="1"/>
      <c r="L67" s="1"/>
      <c r="M67" s="1"/>
      <c r="N67" s="1"/>
      <c r="O67" s="1"/>
      <c r="P67" s="1"/>
      <c r="Q67" s="1"/>
      <c r="R67" s="1"/>
      <c r="S67" s="1"/>
      <c r="T67" s="1"/>
      <c r="U67" s="1"/>
      <c r="V67" s="1"/>
      <c r="W67" s="1"/>
      <c r="X67" s="1"/>
    </row>
    <row r="68" spans="1:24" ht="12.75" x14ac:dyDescent="0.2">
      <c r="A68" s="1"/>
      <c r="B68" s="1"/>
      <c r="C68" s="1"/>
      <c r="D68" s="1"/>
      <c r="E68" s="1"/>
      <c r="F68" s="6"/>
      <c r="G68" s="1"/>
      <c r="H68" s="1"/>
      <c r="I68" s="1"/>
      <c r="J68" s="1"/>
      <c r="K68" s="1"/>
      <c r="L68" s="1"/>
      <c r="M68" s="1"/>
      <c r="N68" s="1"/>
      <c r="O68" s="1"/>
      <c r="P68" s="1"/>
      <c r="Q68" s="1"/>
      <c r="R68" s="1"/>
      <c r="S68" s="1"/>
      <c r="T68" s="1"/>
      <c r="U68" s="1"/>
      <c r="V68" s="1"/>
      <c r="W68" s="1"/>
      <c r="X68" s="1"/>
    </row>
    <row r="69" spans="1:24" ht="12.75" x14ac:dyDescent="0.2">
      <c r="A69" s="1"/>
      <c r="B69" s="1"/>
      <c r="C69" s="1"/>
      <c r="D69" s="1"/>
      <c r="E69" s="1"/>
      <c r="F69" s="6"/>
      <c r="G69" s="1"/>
      <c r="H69" s="1"/>
      <c r="I69" s="1"/>
      <c r="J69" s="1"/>
      <c r="K69" s="1"/>
      <c r="L69" s="1"/>
      <c r="M69" s="1"/>
      <c r="N69" s="1"/>
      <c r="O69" s="1"/>
      <c r="P69" s="1"/>
      <c r="Q69" s="1"/>
      <c r="R69" s="1"/>
      <c r="S69" s="1"/>
      <c r="T69" s="1"/>
      <c r="U69" s="1"/>
      <c r="V69" s="1"/>
      <c r="W69" s="1"/>
      <c r="X69" s="1"/>
    </row>
    <row r="70" spans="1:24" ht="12.75" x14ac:dyDescent="0.2">
      <c r="A70" s="1"/>
      <c r="B70" s="1"/>
      <c r="C70" s="1"/>
      <c r="D70" s="1"/>
      <c r="E70" s="1"/>
      <c r="F70" s="6"/>
      <c r="G70" s="1"/>
      <c r="H70" s="1"/>
      <c r="I70" s="1"/>
      <c r="J70" s="1"/>
      <c r="K70" s="1"/>
      <c r="L70" s="1"/>
      <c r="M70" s="1"/>
      <c r="N70" s="1"/>
      <c r="O70" s="1"/>
      <c r="P70" s="1"/>
      <c r="Q70" s="1"/>
      <c r="R70" s="1"/>
      <c r="S70" s="1"/>
      <c r="T70" s="1"/>
      <c r="U70" s="1"/>
      <c r="V70" s="1"/>
      <c r="W70" s="1"/>
      <c r="X70" s="1"/>
    </row>
    <row r="71" spans="1:24" ht="12.75" x14ac:dyDescent="0.2">
      <c r="A71" s="1"/>
      <c r="B71" s="1"/>
      <c r="C71" s="1"/>
      <c r="D71" s="1"/>
      <c r="E71" s="1"/>
      <c r="F71" s="6"/>
      <c r="G71" s="1"/>
      <c r="H71" s="1"/>
      <c r="I71" s="1"/>
      <c r="J71" s="1"/>
      <c r="K71" s="1"/>
      <c r="L71" s="1"/>
      <c r="M71" s="1"/>
      <c r="N71" s="1"/>
      <c r="O71" s="1"/>
      <c r="P71" s="1"/>
      <c r="Q71" s="1"/>
      <c r="R71" s="1"/>
      <c r="S71" s="1"/>
      <c r="T71" s="1"/>
      <c r="U71" s="1"/>
      <c r="V71" s="1"/>
      <c r="W71" s="1"/>
      <c r="X71" s="1"/>
    </row>
    <row r="72" spans="1:24" ht="12.75" x14ac:dyDescent="0.2">
      <c r="A72" s="1"/>
      <c r="B72" s="1"/>
      <c r="C72" s="1"/>
      <c r="D72" s="1"/>
      <c r="E72" s="1"/>
      <c r="F72" s="6"/>
      <c r="G72" s="1"/>
      <c r="H72" s="1"/>
      <c r="I72" s="1"/>
      <c r="J72" s="1"/>
      <c r="K72" s="1"/>
      <c r="L72" s="1"/>
      <c r="M72" s="1"/>
      <c r="N72" s="1"/>
      <c r="O72" s="1"/>
      <c r="P72" s="1"/>
      <c r="Q72" s="1"/>
      <c r="R72" s="1"/>
      <c r="S72" s="1"/>
      <c r="T72" s="1"/>
      <c r="U72" s="1"/>
      <c r="V72" s="1"/>
      <c r="W72" s="1"/>
      <c r="X72" s="1"/>
    </row>
    <row r="73" spans="1:24" ht="12.75" x14ac:dyDescent="0.2">
      <c r="A73" s="1"/>
      <c r="B73" s="1"/>
      <c r="C73" s="1"/>
      <c r="D73" s="1"/>
      <c r="E73" s="1"/>
      <c r="F73" s="6"/>
      <c r="G73" s="1"/>
      <c r="H73" s="1"/>
      <c r="I73" s="1"/>
      <c r="J73" s="1"/>
      <c r="K73" s="1"/>
      <c r="L73" s="1"/>
      <c r="M73" s="1"/>
      <c r="N73" s="1"/>
      <c r="O73" s="1"/>
      <c r="P73" s="1"/>
      <c r="Q73" s="1"/>
      <c r="R73" s="1"/>
      <c r="S73" s="1"/>
      <c r="T73" s="1"/>
      <c r="U73" s="1"/>
      <c r="V73" s="1"/>
      <c r="W73" s="1"/>
      <c r="X73" s="1"/>
    </row>
    <row r="74" spans="1:24" ht="12.75" x14ac:dyDescent="0.2">
      <c r="A74" s="1"/>
      <c r="B74" s="1"/>
      <c r="C74" s="1"/>
      <c r="D74" s="1"/>
      <c r="E74" s="1"/>
      <c r="F74" s="6"/>
      <c r="G74" s="1"/>
      <c r="H74" s="1"/>
      <c r="I74" s="1"/>
      <c r="J74" s="1"/>
      <c r="K74" s="1"/>
      <c r="L74" s="1"/>
      <c r="M74" s="1"/>
      <c r="N74" s="1"/>
      <c r="O74" s="1"/>
      <c r="P74" s="1"/>
      <c r="Q74" s="1"/>
      <c r="R74" s="1"/>
      <c r="S74" s="1"/>
      <c r="T74" s="1"/>
      <c r="U74" s="1"/>
      <c r="V74" s="1"/>
      <c r="W74" s="1"/>
      <c r="X74" s="1"/>
    </row>
    <row r="75" spans="1:24" ht="12.75" x14ac:dyDescent="0.2">
      <c r="A75" s="1"/>
      <c r="B75" s="1"/>
      <c r="C75" s="1"/>
      <c r="D75" s="1"/>
      <c r="E75" s="1"/>
      <c r="F75" s="6"/>
      <c r="G75" s="1"/>
      <c r="H75" s="1"/>
      <c r="I75" s="1"/>
      <c r="J75" s="1"/>
      <c r="K75" s="1"/>
      <c r="L75" s="1"/>
      <c r="M75" s="1"/>
      <c r="N75" s="1"/>
      <c r="O75" s="1"/>
      <c r="P75" s="1"/>
      <c r="Q75" s="1"/>
      <c r="R75" s="1"/>
      <c r="S75" s="1"/>
      <c r="T75" s="1"/>
      <c r="U75" s="1"/>
      <c r="V75" s="1"/>
      <c r="W75" s="1"/>
      <c r="X75" s="1"/>
    </row>
    <row r="76" spans="1:24" ht="12.75" x14ac:dyDescent="0.2">
      <c r="A76" s="1"/>
      <c r="B76" s="1"/>
      <c r="C76" s="1"/>
      <c r="D76" s="1"/>
      <c r="E76" s="1"/>
      <c r="F76" s="6"/>
      <c r="G76" s="1"/>
      <c r="H76" s="1"/>
      <c r="I76" s="1"/>
      <c r="J76" s="1"/>
      <c r="K76" s="1"/>
      <c r="L76" s="1"/>
      <c r="M76" s="1"/>
      <c r="N76" s="1"/>
      <c r="O76" s="1"/>
      <c r="P76" s="1"/>
      <c r="Q76" s="1"/>
      <c r="R76" s="1"/>
      <c r="S76" s="1"/>
      <c r="T76" s="1"/>
      <c r="U76" s="1"/>
      <c r="V76" s="1"/>
      <c r="W76" s="1"/>
      <c r="X76" s="1"/>
    </row>
    <row r="77" spans="1:24" ht="12.75" x14ac:dyDescent="0.2">
      <c r="A77" s="1"/>
      <c r="B77" s="1"/>
      <c r="C77" s="1"/>
      <c r="D77" s="1"/>
      <c r="E77" s="1"/>
      <c r="F77" s="6"/>
      <c r="G77" s="1"/>
      <c r="H77" s="1"/>
      <c r="I77" s="1"/>
      <c r="J77" s="1"/>
      <c r="K77" s="1"/>
      <c r="L77" s="1"/>
      <c r="M77" s="1"/>
      <c r="N77" s="1"/>
      <c r="O77" s="1"/>
      <c r="P77" s="1"/>
      <c r="Q77" s="1"/>
      <c r="R77" s="1"/>
      <c r="S77" s="1"/>
      <c r="T77" s="1"/>
      <c r="U77" s="1"/>
      <c r="V77" s="1"/>
      <c r="W77" s="1"/>
      <c r="X77" s="1"/>
    </row>
    <row r="78" spans="1:24" ht="12.75" x14ac:dyDescent="0.2">
      <c r="A78" s="1"/>
      <c r="B78" s="1"/>
      <c r="C78" s="1"/>
      <c r="D78" s="1"/>
      <c r="E78" s="1"/>
      <c r="F78" s="6"/>
      <c r="G78" s="1"/>
      <c r="H78" s="1"/>
      <c r="I78" s="1"/>
      <c r="J78" s="1"/>
      <c r="K78" s="1"/>
      <c r="L78" s="1"/>
      <c r="M78" s="1"/>
      <c r="N78" s="1"/>
      <c r="O78" s="1"/>
      <c r="P78" s="1"/>
      <c r="Q78" s="1"/>
      <c r="R78" s="1"/>
      <c r="S78" s="1"/>
      <c r="T78" s="1"/>
      <c r="U78" s="1"/>
      <c r="V78" s="1"/>
      <c r="W78" s="1"/>
      <c r="X78" s="1"/>
    </row>
    <row r="79" spans="1:24" ht="12.75" x14ac:dyDescent="0.2">
      <c r="A79" s="1"/>
      <c r="B79" s="1"/>
      <c r="C79" s="1"/>
      <c r="D79" s="1"/>
      <c r="E79" s="1"/>
      <c r="F79" s="6"/>
      <c r="G79" s="1"/>
      <c r="H79" s="1"/>
      <c r="I79" s="1"/>
      <c r="J79" s="1"/>
      <c r="K79" s="1"/>
      <c r="L79" s="1"/>
      <c r="M79" s="1"/>
      <c r="N79" s="1"/>
      <c r="O79" s="1"/>
      <c r="P79" s="1"/>
      <c r="Q79" s="1"/>
      <c r="R79" s="1"/>
      <c r="S79" s="1"/>
      <c r="T79" s="1"/>
      <c r="U79" s="1"/>
      <c r="V79" s="1"/>
      <c r="W79" s="1"/>
      <c r="X79" s="1"/>
    </row>
    <row r="80" spans="1:24" ht="12.75" x14ac:dyDescent="0.2">
      <c r="A80" s="1"/>
      <c r="B80" s="1"/>
      <c r="C80" s="1"/>
      <c r="D80" s="1"/>
      <c r="E80" s="1"/>
      <c r="F80" s="6"/>
      <c r="G80" s="1"/>
      <c r="H80" s="1"/>
      <c r="I80" s="1"/>
      <c r="J80" s="1"/>
      <c r="K80" s="1"/>
      <c r="L80" s="1"/>
      <c r="M80" s="1"/>
      <c r="N80" s="1"/>
      <c r="O80" s="1"/>
      <c r="P80" s="1"/>
      <c r="Q80" s="1"/>
      <c r="R80" s="1"/>
      <c r="S80" s="1"/>
      <c r="T80" s="1"/>
      <c r="U80" s="1"/>
      <c r="V80" s="1"/>
      <c r="W80" s="1"/>
      <c r="X80" s="1"/>
    </row>
    <row r="81" spans="1:24" ht="12.75" x14ac:dyDescent="0.2">
      <c r="A81" s="1"/>
      <c r="B81" s="1"/>
      <c r="C81" s="1"/>
      <c r="D81" s="1"/>
      <c r="E81" s="1"/>
      <c r="F81" s="6"/>
      <c r="G81" s="1"/>
      <c r="H81" s="1"/>
      <c r="I81" s="1"/>
      <c r="J81" s="1"/>
      <c r="K81" s="1"/>
      <c r="L81" s="1"/>
      <c r="M81" s="1"/>
      <c r="N81" s="1"/>
      <c r="O81" s="1"/>
      <c r="P81" s="1"/>
      <c r="Q81" s="1"/>
      <c r="R81" s="1"/>
      <c r="S81" s="1"/>
      <c r="T81" s="1"/>
      <c r="U81" s="1"/>
      <c r="V81" s="1"/>
      <c r="W81" s="1"/>
      <c r="X81" s="1"/>
    </row>
    <row r="82" spans="1:24" ht="12.75" x14ac:dyDescent="0.2">
      <c r="A82" s="1"/>
      <c r="B82" s="1"/>
      <c r="C82" s="1"/>
      <c r="D82" s="1"/>
      <c r="E82" s="1"/>
      <c r="F82" s="6"/>
      <c r="G82" s="1"/>
      <c r="H82" s="1"/>
      <c r="I82" s="1"/>
      <c r="J82" s="1"/>
      <c r="K82" s="1"/>
      <c r="L82" s="1"/>
      <c r="M82" s="1"/>
      <c r="N82" s="1"/>
      <c r="O82" s="1"/>
      <c r="P82" s="1"/>
      <c r="Q82" s="1"/>
      <c r="R82" s="1"/>
      <c r="S82" s="1"/>
      <c r="T82" s="1"/>
      <c r="U82" s="1"/>
      <c r="V82" s="1"/>
      <c r="W82" s="1"/>
      <c r="X82" s="1"/>
    </row>
    <row r="83" spans="1:24" ht="12.75" x14ac:dyDescent="0.2">
      <c r="A83" s="1"/>
      <c r="B83" s="1"/>
      <c r="C83" s="1"/>
      <c r="D83" s="1"/>
      <c r="E83" s="1"/>
      <c r="F83" s="6"/>
      <c r="G83" s="1"/>
      <c r="H83" s="1"/>
      <c r="I83" s="1"/>
      <c r="J83" s="1"/>
      <c r="K83" s="1"/>
      <c r="L83" s="1"/>
      <c r="M83" s="1"/>
      <c r="N83" s="1"/>
      <c r="O83" s="1"/>
      <c r="P83" s="1"/>
      <c r="Q83" s="1"/>
      <c r="R83" s="1"/>
      <c r="S83" s="1"/>
      <c r="T83" s="1"/>
      <c r="U83" s="1"/>
      <c r="V83" s="1"/>
      <c r="W83" s="1"/>
      <c r="X83" s="1"/>
    </row>
    <row r="84" spans="1:24" ht="12.75" x14ac:dyDescent="0.2">
      <c r="A84" s="1"/>
      <c r="B84" s="1"/>
      <c r="C84" s="1"/>
      <c r="D84" s="1"/>
      <c r="E84" s="1"/>
      <c r="F84" s="6"/>
      <c r="G84" s="1"/>
      <c r="H84" s="1"/>
      <c r="I84" s="1"/>
      <c r="J84" s="1"/>
      <c r="K84" s="1"/>
      <c r="L84" s="1"/>
      <c r="M84" s="1"/>
      <c r="N84" s="1"/>
      <c r="O84" s="1"/>
      <c r="P84" s="1"/>
      <c r="Q84" s="1"/>
      <c r="R84" s="1"/>
      <c r="S84" s="1"/>
      <c r="T84" s="1"/>
      <c r="U84" s="1"/>
      <c r="V84" s="1"/>
      <c r="W84" s="1"/>
      <c r="X84" s="1"/>
    </row>
    <row r="85" spans="1:24" ht="12.75" x14ac:dyDescent="0.2">
      <c r="A85" s="1"/>
      <c r="B85" s="1"/>
      <c r="C85" s="1"/>
      <c r="D85" s="1"/>
      <c r="E85" s="1"/>
      <c r="F85" s="6"/>
      <c r="G85" s="1"/>
      <c r="H85" s="1"/>
      <c r="I85" s="1"/>
      <c r="J85" s="1"/>
      <c r="K85" s="1"/>
      <c r="L85" s="1"/>
      <c r="M85" s="1"/>
      <c r="N85" s="1"/>
      <c r="O85" s="1"/>
      <c r="P85" s="1"/>
      <c r="Q85" s="1"/>
      <c r="R85" s="1"/>
      <c r="S85" s="1"/>
      <c r="T85" s="1"/>
      <c r="U85" s="1"/>
      <c r="V85" s="1"/>
      <c r="W85" s="1"/>
      <c r="X85" s="1"/>
    </row>
    <row r="86" spans="1:24" ht="12.75" x14ac:dyDescent="0.2">
      <c r="A86" s="1"/>
      <c r="B86" s="1"/>
      <c r="C86" s="1"/>
      <c r="D86" s="1"/>
      <c r="E86" s="1"/>
      <c r="F86" s="6"/>
      <c r="G86" s="1"/>
      <c r="H86" s="1"/>
      <c r="I86" s="1"/>
      <c r="J86" s="1"/>
      <c r="K86" s="1"/>
      <c r="L86" s="1"/>
      <c r="M86" s="1"/>
      <c r="N86" s="1"/>
      <c r="O86" s="1"/>
      <c r="P86" s="1"/>
      <c r="Q86" s="1"/>
      <c r="R86" s="1"/>
      <c r="S86" s="1"/>
      <c r="T86" s="1"/>
      <c r="U86" s="1"/>
      <c r="V86" s="1"/>
      <c r="W86" s="1"/>
      <c r="X86" s="1"/>
    </row>
    <row r="87" spans="1:24" ht="12.75" x14ac:dyDescent="0.2">
      <c r="A87" s="1"/>
      <c r="B87" s="1"/>
      <c r="C87" s="1"/>
      <c r="D87" s="1"/>
      <c r="E87" s="1"/>
      <c r="F87" s="6"/>
      <c r="G87" s="1"/>
      <c r="H87" s="1"/>
      <c r="I87" s="1"/>
      <c r="J87" s="1"/>
      <c r="K87" s="1"/>
      <c r="L87" s="1"/>
      <c r="M87" s="1"/>
      <c r="N87" s="1"/>
      <c r="O87" s="1"/>
      <c r="P87" s="1"/>
      <c r="Q87" s="1"/>
      <c r="R87" s="1"/>
      <c r="S87" s="1"/>
      <c r="T87" s="1"/>
      <c r="U87" s="1"/>
      <c r="V87" s="1"/>
      <c r="W87" s="1"/>
      <c r="X87" s="1"/>
    </row>
    <row r="88" spans="1:24" ht="12.75" x14ac:dyDescent="0.2">
      <c r="A88" s="1"/>
      <c r="B88" s="1"/>
      <c r="C88" s="1"/>
      <c r="D88" s="1"/>
      <c r="E88" s="1"/>
      <c r="F88" s="6"/>
      <c r="G88" s="1"/>
      <c r="H88" s="1"/>
      <c r="I88" s="1"/>
      <c r="J88" s="1"/>
      <c r="K88" s="1"/>
      <c r="L88" s="1"/>
      <c r="M88" s="1"/>
      <c r="N88" s="1"/>
      <c r="O88" s="1"/>
      <c r="P88" s="1"/>
      <c r="Q88" s="1"/>
      <c r="R88" s="1"/>
      <c r="S88" s="1"/>
      <c r="T88" s="1"/>
      <c r="U88" s="1"/>
      <c r="V88" s="1"/>
      <c r="W88" s="1"/>
      <c r="X88" s="1"/>
    </row>
    <row r="89" spans="1:24" ht="12.75" x14ac:dyDescent="0.2">
      <c r="A89" s="1"/>
      <c r="B89" s="1"/>
      <c r="C89" s="1"/>
      <c r="D89" s="1"/>
      <c r="E89" s="1"/>
      <c r="F89" s="6"/>
      <c r="G89" s="1"/>
      <c r="H89" s="1"/>
      <c r="I89" s="1"/>
      <c r="J89" s="1"/>
      <c r="K89" s="1"/>
      <c r="L89" s="1"/>
      <c r="M89" s="1"/>
      <c r="N89" s="1"/>
      <c r="O89" s="1"/>
      <c r="P89" s="1"/>
      <c r="Q89" s="1"/>
      <c r="R89" s="1"/>
      <c r="S89" s="1"/>
      <c r="T89" s="1"/>
      <c r="U89" s="1"/>
      <c r="V89" s="1"/>
      <c r="W89" s="1"/>
      <c r="X89" s="1"/>
    </row>
    <row r="90" spans="1:24" ht="12.75" x14ac:dyDescent="0.2">
      <c r="A90" s="1"/>
      <c r="B90" s="1"/>
      <c r="C90" s="1"/>
      <c r="D90" s="1"/>
      <c r="E90" s="1"/>
      <c r="F90" s="6"/>
      <c r="G90" s="1"/>
      <c r="H90" s="1"/>
      <c r="I90" s="1"/>
      <c r="J90" s="1"/>
      <c r="K90" s="1"/>
      <c r="L90" s="1"/>
      <c r="M90" s="1"/>
      <c r="N90" s="1"/>
      <c r="O90" s="1"/>
      <c r="P90" s="1"/>
      <c r="Q90" s="1"/>
      <c r="R90" s="1"/>
      <c r="S90" s="1"/>
      <c r="T90" s="1"/>
      <c r="U90" s="1"/>
      <c r="V90" s="1"/>
      <c r="W90" s="1"/>
      <c r="X90" s="1"/>
    </row>
    <row r="91" spans="1:24" ht="12.75" x14ac:dyDescent="0.2">
      <c r="A91" s="1"/>
      <c r="B91" s="1"/>
      <c r="C91" s="1"/>
      <c r="D91" s="1"/>
      <c r="E91" s="1"/>
      <c r="F91" s="6"/>
      <c r="G91" s="1"/>
      <c r="H91" s="1"/>
      <c r="I91" s="1"/>
      <c r="J91" s="1"/>
      <c r="K91" s="1"/>
      <c r="L91" s="1"/>
      <c r="M91" s="1"/>
      <c r="N91" s="1"/>
      <c r="O91" s="1"/>
      <c r="P91" s="1"/>
      <c r="Q91" s="1"/>
      <c r="R91" s="1"/>
      <c r="S91" s="1"/>
      <c r="T91" s="1"/>
      <c r="U91" s="1"/>
      <c r="V91" s="1"/>
      <c r="W91" s="1"/>
      <c r="X91" s="1"/>
    </row>
    <row r="92" spans="1:24" ht="12.75" x14ac:dyDescent="0.2">
      <c r="A92" s="1"/>
      <c r="B92" s="1"/>
      <c r="C92" s="1"/>
      <c r="D92" s="1"/>
      <c r="E92" s="1"/>
      <c r="F92" s="6"/>
      <c r="G92" s="1"/>
      <c r="H92" s="1"/>
      <c r="I92" s="1"/>
      <c r="J92" s="1"/>
      <c r="K92" s="1"/>
      <c r="L92" s="1"/>
      <c r="M92" s="1"/>
      <c r="N92" s="1"/>
      <c r="O92" s="1"/>
      <c r="P92" s="1"/>
      <c r="Q92" s="1"/>
      <c r="R92" s="1"/>
      <c r="S92" s="1"/>
      <c r="T92" s="1"/>
      <c r="U92" s="1"/>
      <c r="V92" s="1"/>
      <c r="W92" s="1"/>
      <c r="X92" s="1"/>
    </row>
    <row r="93" spans="1:24" ht="12.75" x14ac:dyDescent="0.2">
      <c r="A93" s="1"/>
      <c r="B93" s="1"/>
      <c r="C93" s="1"/>
      <c r="D93" s="1"/>
      <c r="E93" s="1"/>
      <c r="F93" s="6"/>
      <c r="G93" s="1"/>
      <c r="H93" s="1"/>
      <c r="I93" s="1"/>
      <c r="J93" s="1"/>
      <c r="K93" s="1"/>
      <c r="L93" s="1"/>
      <c r="M93" s="1"/>
      <c r="N93" s="1"/>
      <c r="O93" s="1"/>
      <c r="P93" s="1"/>
      <c r="Q93" s="1"/>
      <c r="R93" s="1"/>
      <c r="S93" s="1"/>
      <c r="T93" s="1"/>
      <c r="U93" s="1"/>
      <c r="V93" s="1"/>
      <c r="W93" s="1"/>
      <c r="X93" s="1"/>
    </row>
    <row r="94" spans="1:24" ht="12.75" x14ac:dyDescent="0.2">
      <c r="A94" s="1"/>
      <c r="B94" s="1"/>
      <c r="C94" s="1"/>
      <c r="D94" s="1"/>
      <c r="E94" s="1"/>
      <c r="F94" s="6"/>
      <c r="G94" s="1"/>
      <c r="H94" s="1"/>
      <c r="I94" s="1"/>
      <c r="J94" s="1"/>
      <c r="K94" s="1"/>
      <c r="L94" s="1"/>
      <c r="M94" s="1"/>
      <c r="N94" s="1"/>
      <c r="O94" s="1"/>
      <c r="P94" s="1"/>
      <c r="Q94" s="1"/>
      <c r="R94" s="1"/>
      <c r="S94" s="1"/>
      <c r="T94" s="1"/>
      <c r="U94" s="1"/>
      <c r="V94" s="1"/>
      <c r="W94" s="1"/>
      <c r="X94" s="1"/>
    </row>
    <row r="95" spans="1:24" ht="12.75" x14ac:dyDescent="0.2">
      <c r="A95" s="1"/>
      <c r="B95" s="1"/>
      <c r="C95" s="1"/>
      <c r="D95" s="1"/>
      <c r="E95" s="1"/>
      <c r="F95" s="6"/>
      <c r="G95" s="1"/>
      <c r="H95" s="1"/>
      <c r="I95" s="1"/>
      <c r="J95" s="1"/>
      <c r="K95" s="1"/>
      <c r="L95" s="1"/>
      <c r="M95" s="1"/>
      <c r="N95" s="1"/>
      <c r="O95" s="1"/>
      <c r="P95" s="1"/>
      <c r="Q95" s="1"/>
      <c r="R95" s="1"/>
      <c r="S95" s="1"/>
      <c r="T95" s="1"/>
      <c r="U95" s="1"/>
      <c r="V95" s="1"/>
      <c r="W95" s="1"/>
      <c r="X95" s="1"/>
    </row>
    <row r="96" spans="1:24" ht="12.75" x14ac:dyDescent="0.2">
      <c r="A96" s="1"/>
      <c r="B96" s="1"/>
      <c r="C96" s="1"/>
      <c r="D96" s="1"/>
      <c r="E96" s="1"/>
      <c r="F96" s="6"/>
      <c r="G96" s="1"/>
      <c r="H96" s="1"/>
      <c r="I96" s="1"/>
      <c r="J96" s="1"/>
      <c r="K96" s="1"/>
      <c r="L96" s="1"/>
      <c r="M96" s="1"/>
      <c r="N96" s="1"/>
      <c r="O96" s="1"/>
      <c r="P96" s="1"/>
      <c r="Q96" s="1"/>
      <c r="R96" s="1"/>
      <c r="S96" s="1"/>
      <c r="T96" s="1"/>
      <c r="U96" s="1"/>
      <c r="V96" s="1"/>
      <c r="W96" s="1"/>
      <c r="X96" s="1"/>
    </row>
    <row r="97" spans="1:24" ht="12.75" x14ac:dyDescent="0.2">
      <c r="A97" s="1"/>
      <c r="B97" s="1"/>
      <c r="C97" s="1"/>
      <c r="D97" s="1"/>
      <c r="E97" s="1"/>
      <c r="F97" s="6"/>
      <c r="G97" s="1"/>
      <c r="H97" s="1"/>
      <c r="I97" s="1"/>
      <c r="J97" s="1"/>
      <c r="K97" s="1"/>
      <c r="L97" s="1"/>
      <c r="M97" s="1"/>
      <c r="N97" s="1"/>
      <c r="O97" s="1"/>
      <c r="P97" s="1"/>
      <c r="Q97" s="1"/>
      <c r="R97" s="1"/>
      <c r="S97" s="1"/>
      <c r="T97" s="1"/>
      <c r="U97" s="1"/>
      <c r="V97" s="1"/>
      <c r="W97" s="1"/>
      <c r="X97" s="1"/>
    </row>
    <row r="98" spans="1:24" ht="12.75" x14ac:dyDescent="0.2">
      <c r="A98" s="1"/>
      <c r="B98" s="1"/>
      <c r="C98" s="1"/>
      <c r="D98" s="1"/>
      <c r="E98" s="1"/>
      <c r="F98" s="6"/>
      <c r="G98" s="1"/>
      <c r="H98" s="1"/>
      <c r="I98" s="1"/>
      <c r="J98" s="1"/>
      <c r="K98" s="1"/>
      <c r="L98" s="1"/>
      <c r="M98" s="1"/>
      <c r="N98" s="1"/>
      <c r="O98" s="1"/>
      <c r="P98" s="1"/>
      <c r="Q98" s="1"/>
      <c r="R98" s="1"/>
      <c r="S98" s="1"/>
      <c r="T98" s="1"/>
      <c r="U98" s="1"/>
      <c r="V98" s="1"/>
      <c r="W98" s="1"/>
      <c r="X98" s="1"/>
    </row>
    <row r="99" spans="1:24" ht="12.75" x14ac:dyDescent="0.2">
      <c r="A99" s="1"/>
      <c r="B99" s="1"/>
      <c r="C99" s="1"/>
      <c r="D99" s="1"/>
      <c r="E99" s="1"/>
      <c r="F99" s="6"/>
      <c r="G99" s="1"/>
      <c r="H99" s="1"/>
      <c r="I99" s="1"/>
      <c r="J99" s="1"/>
      <c r="K99" s="1"/>
      <c r="L99" s="1"/>
      <c r="M99" s="1"/>
      <c r="N99" s="1"/>
      <c r="O99" s="1"/>
      <c r="P99" s="1"/>
      <c r="Q99" s="1"/>
      <c r="R99" s="1"/>
      <c r="S99" s="1"/>
      <c r="T99" s="1"/>
      <c r="U99" s="1"/>
      <c r="V99" s="1"/>
      <c r="W99" s="1"/>
      <c r="X99" s="1"/>
    </row>
    <row r="100" spans="1:24" ht="12.75" x14ac:dyDescent="0.2">
      <c r="A100" s="1"/>
      <c r="B100" s="1"/>
      <c r="C100" s="1"/>
      <c r="D100" s="1"/>
      <c r="E100" s="1"/>
      <c r="F100" s="6"/>
      <c r="G100" s="1"/>
      <c r="H100" s="1"/>
      <c r="I100" s="1"/>
      <c r="J100" s="1"/>
      <c r="K100" s="1"/>
      <c r="L100" s="1"/>
      <c r="M100" s="1"/>
      <c r="N100" s="1"/>
      <c r="O100" s="1"/>
      <c r="P100" s="1"/>
      <c r="Q100" s="1"/>
      <c r="R100" s="1"/>
      <c r="S100" s="1"/>
      <c r="T100" s="1"/>
      <c r="U100" s="1"/>
      <c r="V100" s="1"/>
      <c r="W100" s="1"/>
      <c r="X100" s="1"/>
    </row>
    <row r="101" spans="1:24" ht="12.75" x14ac:dyDescent="0.2">
      <c r="A101" s="1"/>
      <c r="B101" s="1"/>
      <c r="C101" s="1"/>
      <c r="D101" s="1"/>
      <c r="E101" s="1"/>
      <c r="F101" s="6"/>
      <c r="G101" s="1"/>
      <c r="H101" s="1"/>
      <c r="I101" s="1"/>
      <c r="J101" s="1"/>
      <c r="K101" s="1"/>
      <c r="L101" s="1"/>
      <c r="M101" s="1"/>
      <c r="N101" s="1"/>
      <c r="O101" s="1"/>
      <c r="P101" s="1"/>
      <c r="Q101" s="1"/>
      <c r="R101" s="1"/>
      <c r="S101" s="1"/>
      <c r="T101" s="1"/>
      <c r="U101" s="1"/>
      <c r="V101" s="1"/>
      <c r="W101" s="1"/>
      <c r="X101" s="1"/>
    </row>
    <row r="102" spans="1:24" ht="12.75" x14ac:dyDescent="0.2">
      <c r="A102" s="1"/>
      <c r="B102" s="1"/>
      <c r="C102" s="1"/>
      <c r="D102" s="1"/>
      <c r="E102" s="1"/>
      <c r="F102" s="6"/>
      <c r="G102" s="1"/>
      <c r="H102" s="1"/>
      <c r="I102" s="1"/>
      <c r="J102" s="1"/>
      <c r="K102" s="1"/>
      <c r="L102" s="1"/>
      <c r="M102" s="1"/>
      <c r="N102" s="1"/>
      <c r="O102" s="1"/>
      <c r="P102" s="1"/>
      <c r="Q102" s="1"/>
      <c r="R102" s="1"/>
      <c r="S102" s="1"/>
      <c r="T102" s="1"/>
      <c r="U102" s="1"/>
      <c r="V102" s="1"/>
      <c r="W102" s="1"/>
      <c r="X102" s="1"/>
    </row>
    <row r="103" spans="1:24" ht="12.75" x14ac:dyDescent="0.2">
      <c r="A103" s="1"/>
      <c r="B103" s="1"/>
      <c r="C103" s="1"/>
      <c r="D103" s="1"/>
      <c r="E103" s="1"/>
      <c r="F103" s="6"/>
      <c r="G103" s="1"/>
      <c r="H103" s="1"/>
      <c r="I103" s="1"/>
      <c r="J103" s="1"/>
      <c r="K103" s="1"/>
      <c r="L103" s="1"/>
      <c r="M103" s="1"/>
      <c r="N103" s="1"/>
      <c r="O103" s="1"/>
      <c r="P103" s="1"/>
      <c r="Q103" s="1"/>
      <c r="R103" s="1"/>
      <c r="S103" s="1"/>
      <c r="T103" s="1"/>
      <c r="U103" s="1"/>
      <c r="V103" s="1"/>
      <c r="W103" s="1"/>
      <c r="X103" s="1"/>
    </row>
    <row r="104" spans="1:24" ht="12.75" x14ac:dyDescent="0.2">
      <c r="A104" s="1"/>
      <c r="B104" s="1"/>
      <c r="C104" s="1"/>
      <c r="D104" s="1"/>
      <c r="E104" s="1"/>
      <c r="F104" s="6"/>
      <c r="G104" s="1"/>
      <c r="H104" s="1"/>
      <c r="I104" s="1"/>
      <c r="J104" s="1"/>
      <c r="K104" s="1"/>
      <c r="L104" s="1"/>
      <c r="M104" s="1"/>
      <c r="N104" s="1"/>
      <c r="O104" s="1"/>
      <c r="P104" s="1"/>
      <c r="Q104" s="1"/>
      <c r="R104" s="1"/>
      <c r="S104" s="1"/>
      <c r="T104" s="1"/>
      <c r="U104" s="1"/>
      <c r="V104" s="1"/>
      <c r="W104" s="1"/>
      <c r="X104" s="1"/>
    </row>
    <row r="105" spans="1:24" ht="12.75" x14ac:dyDescent="0.2">
      <c r="A105" s="1"/>
      <c r="B105" s="1"/>
      <c r="C105" s="1"/>
      <c r="D105" s="1"/>
      <c r="E105" s="1"/>
      <c r="F105" s="6"/>
      <c r="G105" s="1"/>
      <c r="H105" s="1"/>
      <c r="I105" s="1"/>
      <c r="J105" s="1"/>
      <c r="K105" s="1"/>
      <c r="L105" s="1"/>
      <c r="M105" s="1"/>
      <c r="N105" s="1"/>
      <c r="O105" s="1"/>
      <c r="P105" s="1"/>
      <c r="Q105" s="1"/>
      <c r="R105" s="1"/>
      <c r="S105" s="1"/>
      <c r="T105" s="1"/>
      <c r="U105" s="1"/>
      <c r="V105" s="1"/>
      <c r="W105" s="1"/>
      <c r="X105" s="1"/>
    </row>
    <row r="106" spans="1:24" ht="12.75" x14ac:dyDescent="0.2">
      <c r="A106" s="1"/>
      <c r="B106" s="1"/>
      <c r="C106" s="1"/>
      <c r="D106" s="1"/>
      <c r="E106" s="1"/>
      <c r="F106" s="6"/>
      <c r="G106" s="1"/>
      <c r="H106" s="1"/>
      <c r="I106" s="1"/>
      <c r="J106" s="1"/>
      <c r="K106" s="1"/>
      <c r="L106" s="1"/>
      <c r="M106" s="1"/>
      <c r="N106" s="1"/>
      <c r="O106" s="1"/>
      <c r="P106" s="1"/>
      <c r="Q106" s="1"/>
      <c r="R106" s="1"/>
      <c r="S106" s="1"/>
      <c r="T106" s="1"/>
      <c r="U106" s="1"/>
      <c r="V106" s="1"/>
      <c r="W106" s="1"/>
      <c r="X106" s="1"/>
    </row>
    <row r="107" spans="1:24" ht="12.75" x14ac:dyDescent="0.2">
      <c r="A107" s="1"/>
      <c r="B107" s="1"/>
      <c r="C107" s="1"/>
      <c r="D107" s="1"/>
      <c r="E107" s="1"/>
      <c r="F107" s="6"/>
      <c r="G107" s="1"/>
      <c r="H107" s="1"/>
      <c r="I107" s="1"/>
      <c r="J107" s="1"/>
      <c r="K107" s="1"/>
      <c r="L107" s="1"/>
      <c r="M107" s="1"/>
      <c r="N107" s="1"/>
      <c r="O107" s="1"/>
      <c r="P107" s="1"/>
      <c r="Q107" s="1"/>
      <c r="R107" s="1"/>
      <c r="S107" s="1"/>
      <c r="T107" s="1"/>
      <c r="U107" s="1"/>
      <c r="V107" s="1"/>
      <c r="W107" s="1"/>
      <c r="X107" s="1"/>
    </row>
    <row r="108" spans="1:24" ht="12.75" x14ac:dyDescent="0.2">
      <c r="A108" s="1"/>
      <c r="B108" s="1"/>
      <c r="C108" s="1"/>
      <c r="D108" s="1"/>
      <c r="E108" s="1"/>
      <c r="F108" s="6"/>
      <c r="G108" s="1"/>
      <c r="H108" s="1"/>
      <c r="I108" s="1"/>
      <c r="J108" s="1"/>
      <c r="K108" s="1"/>
      <c r="L108" s="1"/>
      <c r="M108" s="1"/>
      <c r="N108" s="1"/>
      <c r="O108" s="1"/>
      <c r="P108" s="1"/>
      <c r="Q108" s="1"/>
      <c r="R108" s="1"/>
      <c r="S108" s="1"/>
      <c r="T108" s="1"/>
      <c r="U108" s="1"/>
      <c r="V108" s="1"/>
      <c r="W108" s="1"/>
      <c r="X108" s="1"/>
    </row>
    <row r="109" spans="1:24" ht="12.75" x14ac:dyDescent="0.2">
      <c r="A109" s="1"/>
      <c r="B109" s="1"/>
      <c r="C109" s="1"/>
      <c r="D109" s="1"/>
      <c r="E109" s="1"/>
      <c r="F109" s="6"/>
      <c r="G109" s="1"/>
      <c r="H109" s="1"/>
      <c r="I109" s="1"/>
      <c r="J109" s="1"/>
      <c r="K109" s="1"/>
      <c r="L109" s="1"/>
      <c r="M109" s="1"/>
      <c r="N109" s="1"/>
      <c r="O109" s="1"/>
      <c r="P109" s="1"/>
      <c r="Q109" s="1"/>
      <c r="R109" s="1"/>
      <c r="S109" s="1"/>
      <c r="T109" s="1"/>
      <c r="U109" s="1"/>
      <c r="V109" s="1"/>
      <c r="W109" s="1"/>
      <c r="X109" s="1"/>
    </row>
    <row r="110" spans="1:24" ht="12.75" x14ac:dyDescent="0.2">
      <c r="A110" s="1"/>
      <c r="B110" s="1"/>
      <c r="C110" s="1"/>
      <c r="D110" s="1"/>
      <c r="E110" s="1"/>
      <c r="F110" s="6"/>
      <c r="G110" s="1"/>
      <c r="H110" s="1"/>
      <c r="I110" s="1"/>
      <c r="J110" s="1"/>
      <c r="K110" s="1"/>
      <c r="L110" s="1"/>
      <c r="M110" s="1"/>
      <c r="N110" s="1"/>
      <c r="O110" s="1"/>
      <c r="P110" s="1"/>
      <c r="Q110" s="1"/>
      <c r="R110" s="1"/>
      <c r="S110" s="1"/>
      <c r="T110" s="1"/>
      <c r="U110" s="1"/>
      <c r="V110" s="1"/>
      <c r="W110" s="1"/>
      <c r="X110" s="1"/>
    </row>
    <row r="111" spans="1:24" ht="12.75" x14ac:dyDescent="0.2">
      <c r="A111" s="1"/>
      <c r="B111" s="1"/>
      <c r="C111" s="1"/>
      <c r="D111" s="1"/>
      <c r="E111" s="1"/>
      <c r="F111" s="6"/>
      <c r="G111" s="1"/>
      <c r="H111" s="1"/>
      <c r="I111" s="1"/>
      <c r="J111" s="1"/>
      <c r="K111" s="1"/>
      <c r="L111" s="1"/>
      <c r="M111" s="1"/>
      <c r="N111" s="1"/>
      <c r="O111" s="1"/>
      <c r="P111" s="1"/>
      <c r="Q111" s="1"/>
      <c r="R111" s="1"/>
      <c r="S111" s="1"/>
      <c r="T111" s="1"/>
      <c r="U111" s="1"/>
      <c r="V111" s="1"/>
      <c r="W111" s="1"/>
      <c r="X111" s="1"/>
    </row>
    <row r="112" spans="1:24" ht="12.75" x14ac:dyDescent="0.2">
      <c r="A112" s="1"/>
      <c r="B112" s="1"/>
      <c r="C112" s="1"/>
      <c r="D112" s="1"/>
      <c r="E112" s="1"/>
      <c r="F112" s="6"/>
      <c r="G112" s="1"/>
      <c r="H112" s="1"/>
      <c r="I112" s="1"/>
      <c r="J112" s="1"/>
      <c r="K112" s="1"/>
      <c r="L112" s="1"/>
      <c r="M112" s="1"/>
      <c r="N112" s="1"/>
      <c r="O112" s="1"/>
      <c r="P112" s="1"/>
      <c r="Q112" s="1"/>
      <c r="R112" s="1"/>
      <c r="S112" s="1"/>
      <c r="T112" s="1"/>
      <c r="U112" s="1"/>
      <c r="V112" s="1"/>
      <c r="W112" s="1"/>
      <c r="X112" s="1"/>
    </row>
    <row r="113" spans="1:24" ht="12.75" x14ac:dyDescent="0.2">
      <c r="A113" s="1"/>
      <c r="B113" s="1"/>
      <c r="C113" s="1"/>
      <c r="D113" s="1"/>
      <c r="E113" s="1"/>
      <c r="F113" s="6"/>
      <c r="G113" s="1"/>
      <c r="H113" s="1"/>
      <c r="I113" s="1"/>
      <c r="J113" s="1"/>
      <c r="K113" s="1"/>
      <c r="L113" s="1"/>
      <c r="M113" s="1"/>
      <c r="N113" s="1"/>
      <c r="O113" s="1"/>
      <c r="P113" s="1"/>
      <c r="Q113" s="1"/>
      <c r="R113" s="1"/>
      <c r="S113" s="1"/>
      <c r="T113" s="1"/>
      <c r="U113" s="1"/>
      <c r="V113" s="1"/>
      <c r="W113" s="1"/>
      <c r="X113" s="1"/>
    </row>
    <row r="114" spans="1:24" ht="12.75" x14ac:dyDescent="0.2">
      <c r="A114" s="1"/>
      <c r="B114" s="1"/>
      <c r="C114" s="1"/>
      <c r="D114" s="1"/>
      <c r="E114" s="1"/>
      <c r="F114" s="6"/>
      <c r="G114" s="1"/>
      <c r="H114" s="1"/>
      <c r="I114" s="1"/>
      <c r="J114" s="1"/>
      <c r="K114" s="1"/>
      <c r="L114" s="1"/>
      <c r="M114" s="1"/>
      <c r="N114" s="1"/>
      <c r="O114" s="1"/>
      <c r="P114" s="1"/>
      <c r="Q114" s="1"/>
      <c r="R114" s="1"/>
      <c r="S114" s="1"/>
      <c r="T114" s="1"/>
      <c r="U114" s="1"/>
      <c r="V114" s="1"/>
      <c r="W114" s="1"/>
      <c r="X114" s="1"/>
    </row>
    <row r="115" spans="1:24" ht="12.75" x14ac:dyDescent="0.2">
      <c r="A115" s="1"/>
      <c r="B115" s="1"/>
      <c r="C115" s="1"/>
      <c r="D115" s="1"/>
      <c r="E115" s="1"/>
      <c r="F115" s="6"/>
      <c r="G115" s="1"/>
      <c r="H115" s="1"/>
      <c r="I115" s="1"/>
      <c r="J115" s="1"/>
      <c r="K115" s="1"/>
      <c r="L115" s="1"/>
      <c r="M115" s="1"/>
      <c r="N115" s="1"/>
      <c r="O115" s="1"/>
      <c r="P115" s="1"/>
      <c r="Q115" s="1"/>
      <c r="R115" s="1"/>
      <c r="S115" s="1"/>
      <c r="T115" s="1"/>
      <c r="U115" s="1"/>
      <c r="V115" s="1"/>
      <c r="W115" s="1"/>
      <c r="X115" s="1"/>
    </row>
    <row r="116" spans="1:24" ht="12.75" x14ac:dyDescent="0.2">
      <c r="A116" s="1"/>
      <c r="B116" s="1"/>
      <c r="C116" s="1"/>
      <c r="D116" s="1"/>
      <c r="E116" s="1"/>
      <c r="F116" s="6"/>
      <c r="G116" s="1"/>
      <c r="H116" s="1"/>
      <c r="I116" s="1"/>
      <c r="J116" s="1"/>
      <c r="K116" s="1"/>
      <c r="L116" s="1"/>
      <c r="M116" s="1"/>
      <c r="N116" s="1"/>
      <c r="O116" s="1"/>
      <c r="P116" s="1"/>
      <c r="Q116" s="1"/>
      <c r="R116" s="1"/>
      <c r="S116" s="1"/>
      <c r="T116" s="1"/>
      <c r="U116" s="1"/>
      <c r="V116" s="1"/>
      <c r="W116" s="1"/>
      <c r="X116" s="1"/>
    </row>
    <row r="117" spans="1:24" ht="12.75" x14ac:dyDescent="0.2">
      <c r="A117" s="1"/>
      <c r="B117" s="1"/>
      <c r="C117" s="1"/>
      <c r="D117" s="1"/>
      <c r="E117" s="1"/>
      <c r="F117" s="6"/>
      <c r="G117" s="1"/>
      <c r="H117" s="1"/>
      <c r="I117" s="1"/>
      <c r="J117" s="1"/>
      <c r="K117" s="1"/>
      <c r="L117" s="1"/>
      <c r="M117" s="1"/>
      <c r="N117" s="1"/>
      <c r="O117" s="1"/>
      <c r="P117" s="1"/>
      <c r="Q117" s="1"/>
      <c r="R117" s="1"/>
      <c r="S117" s="1"/>
      <c r="T117" s="1"/>
      <c r="U117" s="1"/>
      <c r="V117" s="1"/>
      <c r="W117" s="1"/>
      <c r="X117" s="1"/>
    </row>
    <row r="118" spans="1:24" ht="12.75" x14ac:dyDescent="0.2">
      <c r="A118" s="1"/>
      <c r="B118" s="1"/>
      <c r="C118" s="1"/>
      <c r="D118" s="1"/>
      <c r="E118" s="1"/>
      <c r="F118" s="6"/>
      <c r="G118" s="1"/>
      <c r="H118" s="1"/>
      <c r="I118" s="1"/>
      <c r="J118" s="1"/>
      <c r="K118" s="1"/>
      <c r="L118" s="1"/>
      <c r="M118" s="1"/>
      <c r="N118" s="1"/>
      <c r="O118" s="1"/>
      <c r="P118" s="1"/>
      <c r="Q118" s="1"/>
      <c r="R118" s="1"/>
      <c r="S118" s="1"/>
      <c r="T118" s="1"/>
      <c r="U118" s="1"/>
      <c r="V118" s="1"/>
      <c r="W118" s="1"/>
      <c r="X118" s="1"/>
    </row>
    <row r="119" spans="1:24" ht="12.75" x14ac:dyDescent="0.2">
      <c r="A119" s="1"/>
      <c r="B119" s="1"/>
      <c r="C119" s="1"/>
      <c r="D119" s="1"/>
      <c r="E119" s="1"/>
      <c r="F119" s="6"/>
      <c r="G119" s="1"/>
      <c r="H119" s="1"/>
      <c r="I119" s="1"/>
      <c r="J119" s="1"/>
      <c r="K119" s="1"/>
      <c r="L119" s="1"/>
      <c r="M119" s="1"/>
      <c r="N119" s="1"/>
      <c r="O119" s="1"/>
      <c r="P119" s="1"/>
      <c r="Q119" s="1"/>
      <c r="R119" s="1"/>
      <c r="S119" s="1"/>
      <c r="T119" s="1"/>
      <c r="U119" s="1"/>
      <c r="V119" s="1"/>
      <c r="W119" s="1"/>
      <c r="X119" s="1"/>
    </row>
    <row r="120" spans="1:24" ht="12.75" x14ac:dyDescent="0.2">
      <c r="A120" s="1"/>
      <c r="B120" s="1"/>
      <c r="C120" s="1"/>
      <c r="D120" s="1"/>
      <c r="E120" s="1"/>
      <c r="F120" s="6"/>
      <c r="G120" s="1"/>
      <c r="H120" s="1"/>
      <c r="I120" s="1"/>
      <c r="J120" s="1"/>
      <c r="K120" s="1"/>
      <c r="L120" s="1"/>
      <c r="M120" s="1"/>
      <c r="N120" s="1"/>
      <c r="O120" s="1"/>
      <c r="P120" s="1"/>
      <c r="Q120" s="1"/>
      <c r="R120" s="1"/>
      <c r="S120" s="1"/>
      <c r="T120" s="1"/>
      <c r="U120" s="1"/>
      <c r="V120" s="1"/>
      <c r="W120" s="1"/>
      <c r="X120" s="1"/>
    </row>
    <row r="121" spans="1:24" ht="12.75" x14ac:dyDescent="0.2">
      <c r="A121" s="1"/>
      <c r="B121" s="1"/>
      <c r="C121" s="1"/>
      <c r="D121" s="1"/>
      <c r="E121" s="1"/>
      <c r="F121" s="6"/>
      <c r="G121" s="1"/>
      <c r="H121" s="1"/>
      <c r="I121" s="1"/>
      <c r="J121" s="1"/>
      <c r="K121" s="1"/>
      <c r="L121" s="1"/>
      <c r="M121" s="1"/>
      <c r="N121" s="1"/>
      <c r="O121" s="1"/>
      <c r="P121" s="1"/>
      <c r="Q121" s="1"/>
      <c r="R121" s="1"/>
      <c r="S121" s="1"/>
      <c r="T121" s="1"/>
      <c r="U121" s="1"/>
      <c r="V121" s="1"/>
      <c r="W121" s="1"/>
      <c r="X121" s="1"/>
    </row>
    <row r="122" spans="1:24" ht="12.75" x14ac:dyDescent="0.2">
      <c r="A122" s="1"/>
      <c r="B122" s="1"/>
      <c r="C122" s="1"/>
      <c r="D122" s="1"/>
      <c r="E122" s="1"/>
      <c r="F122" s="6"/>
      <c r="G122" s="1"/>
      <c r="H122" s="1"/>
      <c r="I122" s="1"/>
      <c r="J122" s="1"/>
      <c r="K122" s="1"/>
      <c r="L122" s="1"/>
      <c r="M122" s="1"/>
      <c r="N122" s="1"/>
      <c r="O122" s="1"/>
      <c r="P122" s="1"/>
      <c r="Q122" s="1"/>
      <c r="R122" s="1"/>
      <c r="S122" s="1"/>
      <c r="T122" s="1"/>
      <c r="U122" s="1"/>
      <c r="V122" s="1"/>
      <c r="W122" s="1"/>
      <c r="X122" s="1"/>
    </row>
    <row r="123" spans="1:24" ht="12.75" x14ac:dyDescent="0.2">
      <c r="A123" s="1"/>
      <c r="B123" s="1"/>
      <c r="C123" s="1"/>
      <c r="D123" s="1"/>
      <c r="E123" s="1"/>
      <c r="F123" s="6"/>
      <c r="G123" s="1"/>
      <c r="H123" s="1"/>
      <c r="I123" s="1"/>
      <c r="J123" s="1"/>
      <c r="K123" s="1"/>
      <c r="L123" s="1"/>
      <c r="M123" s="1"/>
      <c r="N123" s="1"/>
      <c r="O123" s="1"/>
      <c r="P123" s="1"/>
      <c r="Q123" s="1"/>
      <c r="R123" s="1"/>
      <c r="S123" s="1"/>
      <c r="T123" s="1"/>
      <c r="U123" s="1"/>
      <c r="V123" s="1"/>
      <c r="W123" s="1"/>
      <c r="X123" s="1"/>
    </row>
    <row r="124" spans="1:24" ht="12.75" x14ac:dyDescent="0.2">
      <c r="A124" s="1"/>
      <c r="B124" s="1"/>
      <c r="C124" s="1"/>
      <c r="D124" s="1"/>
      <c r="E124" s="1"/>
      <c r="F124" s="6"/>
      <c r="G124" s="1"/>
      <c r="H124" s="1"/>
      <c r="I124" s="1"/>
      <c r="J124" s="1"/>
      <c r="K124" s="1"/>
      <c r="L124" s="1"/>
      <c r="M124" s="1"/>
      <c r="N124" s="1"/>
      <c r="O124" s="1"/>
      <c r="P124" s="1"/>
      <c r="Q124" s="1"/>
      <c r="R124" s="1"/>
      <c r="S124" s="1"/>
      <c r="T124" s="1"/>
      <c r="U124" s="1"/>
      <c r="V124" s="1"/>
      <c r="W124" s="1"/>
      <c r="X124" s="1"/>
    </row>
    <row r="125" spans="1:24" ht="12.75" x14ac:dyDescent="0.2">
      <c r="A125" s="1"/>
      <c r="B125" s="1"/>
      <c r="C125" s="1"/>
      <c r="D125" s="1"/>
      <c r="E125" s="1"/>
      <c r="F125" s="6"/>
      <c r="G125" s="1"/>
      <c r="H125" s="1"/>
      <c r="I125" s="1"/>
      <c r="J125" s="1"/>
      <c r="K125" s="1"/>
      <c r="L125" s="1"/>
      <c r="M125" s="1"/>
      <c r="N125" s="1"/>
      <c r="O125" s="1"/>
      <c r="P125" s="1"/>
      <c r="Q125" s="1"/>
      <c r="R125" s="1"/>
      <c r="S125" s="1"/>
      <c r="T125" s="1"/>
      <c r="U125" s="1"/>
      <c r="V125" s="1"/>
      <c r="W125" s="1"/>
      <c r="X125" s="1"/>
    </row>
    <row r="126" spans="1:24" ht="12.75" x14ac:dyDescent="0.2">
      <c r="A126" s="1"/>
      <c r="B126" s="1"/>
      <c r="C126" s="1"/>
      <c r="D126" s="1"/>
      <c r="E126" s="1"/>
      <c r="F126" s="6"/>
      <c r="G126" s="1"/>
      <c r="H126" s="1"/>
      <c r="I126" s="1"/>
      <c r="J126" s="1"/>
      <c r="K126" s="1"/>
      <c r="L126" s="1"/>
      <c r="M126" s="1"/>
      <c r="N126" s="1"/>
      <c r="O126" s="1"/>
      <c r="P126" s="1"/>
      <c r="Q126" s="1"/>
      <c r="R126" s="1"/>
      <c r="S126" s="1"/>
      <c r="T126" s="1"/>
      <c r="U126" s="1"/>
      <c r="V126" s="1"/>
      <c r="W126" s="1"/>
      <c r="X126" s="1"/>
    </row>
    <row r="127" spans="1:24" ht="12.75" x14ac:dyDescent="0.2">
      <c r="A127" s="1"/>
      <c r="B127" s="1"/>
      <c r="C127" s="1"/>
      <c r="D127" s="1"/>
      <c r="E127" s="1"/>
      <c r="F127" s="6"/>
      <c r="G127" s="1"/>
      <c r="H127" s="1"/>
      <c r="I127" s="1"/>
      <c r="J127" s="1"/>
      <c r="K127" s="1"/>
      <c r="L127" s="1"/>
      <c r="M127" s="1"/>
      <c r="N127" s="1"/>
      <c r="O127" s="1"/>
      <c r="P127" s="1"/>
      <c r="Q127" s="1"/>
      <c r="R127" s="1"/>
      <c r="S127" s="1"/>
      <c r="T127" s="1"/>
      <c r="U127" s="1"/>
      <c r="V127" s="1"/>
      <c r="W127" s="1"/>
      <c r="X127" s="1"/>
    </row>
    <row r="128" spans="1:24" ht="12.75" x14ac:dyDescent="0.2">
      <c r="A128" s="1"/>
      <c r="B128" s="1"/>
      <c r="C128" s="1"/>
      <c r="D128" s="1"/>
      <c r="E128" s="1"/>
      <c r="F128" s="6"/>
      <c r="G128" s="1"/>
      <c r="H128" s="1"/>
      <c r="I128" s="1"/>
      <c r="J128" s="1"/>
      <c r="K128" s="1"/>
      <c r="L128" s="1"/>
      <c r="M128" s="1"/>
      <c r="N128" s="1"/>
      <c r="O128" s="1"/>
      <c r="P128" s="1"/>
      <c r="Q128" s="1"/>
      <c r="R128" s="1"/>
      <c r="S128" s="1"/>
      <c r="T128" s="1"/>
      <c r="U128" s="1"/>
      <c r="V128" s="1"/>
      <c r="W128" s="1"/>
      <c r="X128" s="1"/>
    </row>
    <row r="129" spans="1:24" ht="12.75" x14ac:dyDescent="0.2">
      <c r="A129" s="1"/>
      <c r="B129" s="1"/>
      <c r="C129" s="1"/>
      <c r="D129" s="1"/>
      <c r="E129" s="1"/>
      <c r="F129" s="6"/>
      <c r="G129" s="1"/>
      <c r="H129" s="1"/>
      <c r="I129" s="1"/>
      <c r="J129" s="1"/>
      <c r="K129" s="1"/>
      <c r="L129" s="1"/>
      <c r="M129" s="1"/>
      <c r="N129" s="1"/>
      <c r="O129" s="1"/>
      <c r="P129" s="1"/>
      <c r="Q129" s="1"/>
      <c r="R129" s="1"/>
      <c r="S129" s="1"/>
      <c r="T129" s="1"/>
      <c r="U129" s="1"/>
      <c r="V129" s="1"/>
      <c r="W129" s="1"/>
      <c r="X129" s="1"/>
    </row>
    <row r="130" spans="1:24" ht="12.75" x14ac:dyDescent="0.2">
      <c r="A130" s="1"/>
      <c r="B130" s="1"/>
      <c r="C130" s="1"/>
      <c r="D130" s="1"/>
      <c r="E130" s="1"/>
      <c r="F130" s="6"/>
      <c r="G130" s="1"/>
      <c r="H130" s="1"/>
      <c r="I130" s="1"/>
      <c r="J130" s="1"/>
      <c r="K130" s="1"/>
      <c r="L130" s="1"/>
      <c r="M130" s="1"/>
      <c r="N130" s="1"/>
      <c r="O130" s="1"/>
      <c r="P130" s="1"/>
      <c r="Q130" s="1"/>
      <c r="R130" s="1"/>
      <c r="S130" s="1"/>
      <c r="T130" s="1"/>
      <c r="U130" s="1"/>
      <c r="V130" s="1"/>
      <c r="W130" s="1"/>
      <c r="X130" s="1"/>
    </row>
    <row r="131" spans="1:24" ht="12.75" x14ac:dyDescent="0.2">
      <c r="A131" s="1"/>
      <c r="B131" s="1"/>
      <c r="C131" s="1"/>
      <c r="D131" s="1"/>
      <c r="E131" s="1"/>
      <c r="F131" s="6"/>
      <c r="G131" s="1"/>
      <c r="H131" s="1"/>
      <c r="I131" s="1"/>
      <c r="J131" s="1"/>
      <c r="K131" s="1"/>
      <c r="L131" s="1"/>
      <c r="M131" s="1"/>
      <c r="N131" s="1"/>
      <c r="O131" s="1"/>
      <c r="P131" s="1"/>
      <c r="Q131" s="1"/>
      <c r="R131" s="1"/>
      <c r="S131" s="1"/>
      <c r="T131" s="1"/>
      <c r="U131" s="1"/>
      <c r="V131" s="1"/>
      <c r="W131" s="1"/>
      <c r="X131" s="1"/>
    </row>
    <row r="132" spans="1:24" ht="12.75" x14ac:dyDescent="0.2">
      <c r="A132" s="1"/>
      <c r="B132" s="1"/>
      <c r="C132" s="1"/>
      <c r="D132" s="1"/>
      <c r="E132" s="1"/>
      <c r="F132" s="6"/>
      <c r="G132" s="1"/>
      <c r="H132" s="1"/>
      <c r="I132" s="1"/>
      <c r="J132" s="1"/>
      <c r="K132" s="1"/>
      <c r="L132" s="1"/>
      <c r="M132" s="1"/>
      <c r="N132" s="1"/>
      <c r="O132" s="1"/>
      <c r="P132" s="1"/>
      <c r="Q132" s="1"/>
      <c r="R132" s="1"/>
      <c r="S132" s="1"/>
      <c r="T132" s="1"/>
      <c r="U132" s="1"/>
      <c r="V132" s="1"/>
      <c r="W132" s="1"/>
      <c r="X132" s="1"/>
    </row>
    <row r="133" spans="1:24" ht="12.75" x14ac:dyDescent="0.2">
      <c r="A133" s="1"/>
      <c r="B133" s="1"/>
      <c r="C133" s="1"/>
      <c r="D133" s="1"/>
      <c r="E133" s="1"/>
      <c r="F133" s="6"/>
      <c r="G133" s="1"/>
      <c r="H133" s="1"/>
      <c r="I133" s="1"/>
      <c r="J133" s="1"/>
      <c r="K133" s="1"/>
      <c r="L133" s="1"/>
      <c r="M133" s="1"/>
      <c r="N133" s="1"/>
      <c r="O133" s="1"/>
      <c r="P133" s="1"/>
      <c r="Q133" s="1"/>
      <c r="R133" s="1"/>
      <c r="S133" s="1"/>
      <c r="T133" s="1"/>
      <c r="U133" s="1"/>
      <c r="V133" s="1"/>
      <c r="W133" s="1"/>
      <c r="X133" s="1"/>
    </row>
    <row r="134" spans="1:24" ht="12.75" x14ac:dyDescent="0.2">
      <c r="A134" s="1"/>
      <c r="B134" s="1"/>
      <c r="C134" s="1"/>
      <c r="D134" s="1"/>
      <c r="E134" s="1"/>
      <c r="F134" s="6"/>
      <c r="G134" s="1"/>
      <c r="H134" s="1"/>
      <c r="I134" s="1"/>
      <c r="J134" s="1"/>
      <c r="K134" s="1"/>
      <c r="L134" s="1"/>
      <c r="M134" s="1"/>
      <c r="N134" s="1"/>
      <c r="O134" s="1"/>
      <c r="P134" s="1"/>
      <c r="Q134" s="1"/>
      <c r="R134" s="1"/>
      <c r="S134" s="1"/>
      <c r="T134" s="1"/>
      <c r="U134" s="1"/>
      <c r="V134" s="1"/>
      <c r="W134" s="1"/>
      <c r="X134" s="1"/>
    </row>
    <row r="135" spans="1:24" ht="12.75" x14ac:dyDescent="0.2">
      <c r="A135" s="1"/>
      <c r="B135" s="1"/>
      <c r="C135" s="1"/>
      <c r="D135" s="1"/>
      <c r="E135" s="1"/>
      <c r="F135" s="6"/>
      <c r="G135" s="1"/>
      <c r="H135" s="1"/>
      <c r="I135" s="1"/>
      <c r="J135" s="1"/>
      <c r="K135" s="1"/>
      <c r="L135" s="1"/>
      <c r="M135" s="1"/>
      <c r="N135" s="1"/>
      <c r="O135" s="1"/>
      <c r="P135" s="1"/>
      <c r="Q135" s="1"/>
      <c r="R135" s="1"/>
      <c r="S135" s="1"/>
      <c r="T135" s="1"/>
      <c r="U135" s="1"/>
      <c r="V135" s="1"/>
      <c r="W135" s="1"/>
      <c r="X135" s="1"/>
    </row>
    <row r="136" spans="1:24" ht="12.75" x14ac:dyDescent="0.2">
      <c r="A136" s="1"/>
      <c r="B136" s="1"/>
      <c r="C136" s="1"/>
      <c r="D136" s="1"/>
      <c r="E136" s="1"/>
      <c r="F136" s="6"/>
      <c r="G136" s="1"/>
      <c r="H136" s="1"/>
      <c r="I136" s="1"/>
      <c r="J136" s="1"/>
      <c r="K136" s="1"/>
      <c r="L136" s="1"/>
      <c r="M136" s="1"/>
      <c r="N136" s="1"/>
      <c r="O136" s="1"/>
      <c r="P136" s="1"/>
      <c r="Q136" s="1"/>
      <c r="R136" s="1"/>
      <c r="S136" s="1"/>
      <c r="T136" s="1"/>
      <c r="U136" s="1"/>
      <c r="V136" s="1"/>
      <c r="W136" s="1"/>
      <c r="X136" s="1"/>
    </row>
    <row r="137" spans="1:24" ht="12.75" x14ac:dyDescent="0.2">
      <c r="A137" s="1"/>
      <c r="B137" s="1"/>
      <c r="C137" s="1"/>
      <c r="D137" s="1"/>
      <c r="E137" s="1"/>
      <c r="F137" s="6"/>
      <c r="G137" s="1"/>
      <c r="H137" s="1"/>
      <c r="I137" s="1"/>
      <c r="J137" s="1"/>
      <c r="K137" s="1"/>
      <c r="L137" s="1"/>
      <c r="M137" s="1"/>
      <c r="N137" s="1"/>
      <c r="O137" s="1"/>
      <c r="P137" s="1"/>
      <c r="Q137" s="1"/>
      <c r="R137" s="1"/>
      <c r="S137" s="1"/>
      <c r="T137" s="1"/>
      <c r="U137" s="1"/>
      <c r="V137" s="1"/>
      <c r="W137" s="1"/>
      <c r="X137" s="1"/>
    </row>
    <row r="138" spans="1:24" ht="12.75" x14ac:dyDescent="0.2">
      <c r="A138" s="1"/>
      <c r="B138" s="1"/>
      <c r="C138" s="1"/>
      <c r="D138" s="1"/>
      <c r="E138" s="1"/>
      <c r="F138" s="6"/>
      <c r="G138" s="1"/>
      <c r="H138" s="1"/>
      <c r="I138" s="1"/>
      <c r="J138" s="1"/>
      <c r="K138" s="1"/>
      <c r="L138" s="1"/>
      <c r="M138" s="1"/>
      <c r="N138" s="1"/>
      <c r="O138" s="1"/>
      <c r="P138" s="1"/>
      <c r="Q138" s="1"/>
      <c r="R138" s="1"/>
      <c r="S138" s="1"/>
      <c r="T138" s="1"/>
      <c r="U138" s="1"/>
      <c r="V138" s="1"/>
      <c r="W138" s="1"/>
      <c r="X138" s="1"/>
    </row>
    <row r="139" spans="1:24" ht="12.75" x14ac:dyDescent="0.2">
      <c r="A139" s="1"/>
      <c r="B139" s="1"/>
      <c r="C139" s="1"/>
      <c r="D139" s="1"/>
      <c r="E139" s="1"/>
      <c r="F139" s="6"/>
      <c r="G139" s="1"/>
      <c r="H139" s="1"/>
      <c r="I139" s="1"/>
      <c r="J139" s="1"/>
      <c r="K139" s="1"/>
      <c r="L139" s="1"/>
      <c r="M139" s="1"/>
      <c r="N139" s="1"/>
      <c r="O139" s="1"/>
      <c r="P139" s="1"/>
      <c r="Q139" s="1"/>
      <c r="R139" s="1"/>
      <c r="S139" s="1"/>
      <c r="T139" s="1"/>
      <c r="U139" s="1"/>
      <c r="V139" s="1"/>
      <c r="W139" s="1"/>
      <c r="X139" s="1"/>
    </row>
    <row r="140" spans="1:24" ht="12.75" x14ac:dyDescent="0.2">
      <c r="A140" s="1"/>
      <c r="B140" s="1"/>
      <c r="C140" s="1"/>
      <c r="D140" s="1"/>
      <c r="E140" s="1"/>
      <c r="F140" s="6"/>
      <c r="G140" s="1"/>
      <c r="H140" s="1"/>
      <c r="I140" s="1"/>
      <c r="J140" s="1"/>
      <c r="K140" s="1"/>
      <c r="L140" s="1"/>
      <c r="M140" s="1"/>
      <c r="N140" s="1"/>
      <c r="O140" s="1"/>
      <c r="P140" s="1"/>
      <c r="Q140" s="1"/>
      <c r="R140" s="1"/>
      <c r="S140" s="1"/>
      <c r="T140" s="1"/>
      <c r="U140" s="1"/>
      <c r="V140" s="1"/>
      <c r="W140" s="1"/>
      <c r="X140" s="1"/>
    </row>
    <row r="141" spans="1:24" ht="12.75" x14ac:dyDescent="0.2">
      <c r="A141" s="1"/>
      <c r="B141" s="1"/>
      <c r="C141" s="1"/>
      <c r="D141" s="1"/>
      <c r="E141" s="1"/>
      <c r="F141" s="6"/>
      <c r="G141" s="1"/>
      <c r="H141" s="1"/>
      <c r="I141" s="1"/>
      <c r="J141" s="1"/>
      <c r="K141" s="1"/>
      <c r="L141" s="1"/>
      <c r="M141" s="1"/>
      <c r="N141" s="1"/>
      <c r="O141" s="1"/>
      <c r="P141" s="1"/>
      <c r="Q141" s="1"/>
      <c r="R141" s="1"/>
      <c r="S141" s="1"/>
      <c r="T141" s="1"/>
      <c r="U141" s="1"/>
      <c r="V141" s="1"/>
      <c r="W141" s="1"/>
      <c r="X141" s="1"/>
    </row>
    <row r="142" spans="1:24" ht="12.75" x14ac:dyDescent="0.2">
      <c r="A142" s="1"/>
      <c r="B142" s="1"/>
      <c r="C142" s="1"/>
      <c r="D142" s="1"/>
      <c r="E142" s="1"/>
      <c r="F142" s="6"/>
      <c r="G142" s="1"/>
      <c r="H142" s="1"/>
      <c r="I142" s="1"/>
      <c r="J142" s="1"/>
      <c r="K142" s="1"/>
      <c r="L142" s="1"/>
      <c r="M142" s="1"/>
      <c r="N142" s="1"/>
      <c r="O142" s="1"/>
      <c r="P142" s="1"/>
      <c r="Q142" s="1"/>
      <c r="R142" s="1"/>
      <c r="S142" s="1"/>
      <c r="T142" s="1"/>
      <c r="U142" s="1"/>
      <c r="V142" s="1"/>
      <c r="W142" s="1"/>
      <c r="X142" s="1"/>
    </row>
    <row r="143" spans="1:24" ht="12.75" x14ac:dyDescent="0.2">
      <c r="A143" s="1"/>
      <c r="B143" s="1"/>
      <c r="C143" s="1"/>
      <c r="D143" s="1"/>
      <c r="E143" s="1"/>
      <c r="F143" s="6"/>
      <c r="G143" s="1"/>
      <c r="H143" s="1"/>
      <c r="I143" s="1"/>
      <c r="J143" s="1"/>
      <c r="K143" s="1"/>
      <c r="L143" s="1"/>
      <c r="M143" s="1"/>
      <c r="N143" s="1"/>
      <c r="O143" s="1"/>
      <c r="P143" s="1"/>
      <c r="Q143" s="1"/>
      <c r="R143" s="1"/>
      <c r="S143" s="1"/>
      <c r="T143" s="1"/>
      <c r="U143" s="1"/>
      <c r="V143" s="1"/>
      <c r="W143" s="1"/>
      <c r="X143" s="1"/>
    </row>
    <row r="144" spans="1:24" ht="12.75" x14ac:dyDescent="0.2">
      <c r="A144" s="1"/>
      <c r="B144" s="1"/>
      <c r="C144" s="1"/>
      <c r="D144" s="1"/>
      <c r="E144" s="1"/>
      <c r="F144" s="6"/>
      <c r="G144" s="1"/>
      <c r="H144" s="1"/>
      <c r="I144" s="1"/>
      <c r="J144" s="1"/>
      <c r="K144" s="1"/>
      <c r="L144" s="1"/>
      <c r="M144" s="1"/>
      <c r="N144" s="1"/>
      <c r="O144" s="1"/>
      <c r="P144" s="1"/>
      <c r="Q144" s="1"/>
      <c r="R144" s="1"/>
      <c r="S144" s="1"/>
      <c r="T144" s="1"/>
      <c r="U144" s="1"/>
      <c r="V144" s="1"/>
      <c r="W144" s="1"/>
      <c r="X144" s="1"/>
    </row>
    <row r="145" spans="1:24" ht="12.75" x14ac:dyDescent="0.2">
      <c r="A145" s="1"/>
      <c r="B145" s="1"/>
      <c r="C145" s="1"/>
      <c r="D145" s="1"/>
      <c r="E145" s="1"/>
      <c r="F145" s="6"/>
      <c r="G145" s="1"/>
      <c r="H145" s="1"/>
      <c r="I145" s="1"/>
      <c r="J145" s="1"/>
      <c r="K145" s="1"/>
      <c r="L145" s="1"/>
      <c r="M145" s="1"/>
      <c r="N145" s="1"/>
      <c r="O145" s="1"/>
      <c r="P145" s="1"/>
      <c r="Q145" s="1"/>
      <c r="R145" s="1"/>
      <c r="S145" s="1"/>
      <c r="T145" s="1"/>
      <c r="U145" s="1"/>
      <c r="V145" s="1"/>
      <c r="W145" s="1"/>
      <c r="X145" s="1"/>
    </row>
    <row r="146" spans="1:24" ht="12.75" x14ac:dyDescent="0.2">
      <c r="A146" s="1"/>
      <c r="B146" s="1"/>
      <c r="C146" s="1"/>
      <c r="D146" s="1"/>
      <c r="E146" s="1"/>
      <c r="F146" s="6"/>
      <c r="G146" s="1"/>
      <c r="H146" s="1"/>
      <c r="I146" s="1"/>
      <c r="J146" s="1"/>
      <c r="K146" s="1"/>
      <c r="L146" s="1"/>
      <c r="M146" s="1"/>
      <c r="N146" s="1"/>
      <c r="O146" s="1"/>
      <c r="P146" s="1"/>
      <c r="Q146" s="1"/>
      <c r="R146" s="1"/>
      <c r="S146" s="1"/>
      <c r="T146" s="1"/>
      <c r="U146" s="1"/>
      <c r="V146" s="1"/>
      <c r="W146" s="1"/>
      <c r="X146" s="1"/>
    </row>
    <row r="147" spans="1:24" ht="12.75" x14ac:dyDescent="0.2">
      <c r="A147" s="1"/>
      <c r="B147" s="1"/>
      <c r="C147" s="1"/>
      <c r="D147" s="1"/>
      <c r="E147" s="1"/>
      <c r="F147" s="6"/>
      <c r="G147" s="1"/>
      <c r="H147" s="1"/>
      <c r="I147" s="1"/>
      <c r="J147" s="1"/>
      <c r="K147" s="1"/>
      <c r="L147" s="1"/>
      <c r="M147" s="1"/>
      <c r="N147" s="1"/>
      <c r="O147" s="1"/>
      <c r="P147" s="1"/>
      <c r="Q147" s="1"/>
      <c r="R147" s="1"/>
      <c r="S147" s="1"/>
      <c r="T147" s="1"/>
      <c r="U147" s="1"/>
      <c r="V147" s="1"/>
      <c r="W147" s="1"/>
      <c r="X147" s="1"/>
    </row>
    <row r="148" spans="1:24" ht="12.75" x14ac:dyDescent="0.2">
      <c r="A148" s="1"/>
      <c r="B148" s="1"/>
      <c r="C148" s="1"/>
      <c r="D148" s="1"/>
      <c r="E148" s="1"/>
      <c r="F148" s="6"/>
      <c r="G148" s="1"/>
      <c r="H148" s="1"/>
      <c r="I148" s="1"/>
      <c r="J148" s="1"/>
      <c r="K148" s="1"/>
      <c r="L148" s="1"/>
      <c r="M148" s="1"/>
      <c r="N148" s="1"/>
      <c r="O148" s="1"/>
      <c r="P148" s="1"/>
      <c r="Q148" s="1"/>
      <c r="R148" s="1"/>
      <c r="S148" s="1"/>
      <c r="T148" s="1"/>
      <c r="U148" s="1"/>
      <c r="V148" s="1"/>
      <c r="W148" s="1"/>
      <c r="X148" s="1"/>
    </row>
    <row r="149" spans="1:24" ht="12.75" x14ac:dyDescent="0.2">
      <c r="A149" s="1"/>
      <c r="B149" s="1"/>
      <c r="C149" s="1"/>
      <c r="D149" s="1"/>
      <c r="E149" s="1"/>
      <c r="F149" s="6"/>
      <c r="G149" s="1"/>
      <c r="H149" s="1"/>
      <c r="I149" s="1"/>
      <c r="J149" s="1"/>
      <c r="K149" s="1"/>
      <c r="L149" s="1"/>
      <c r="M149" s="1"/>
      <c r="N149" s="1"/>
      <c r="O149" s="1"/>
      <c r="P149" s="1"/>
      <c r="Q149" s="1"/>
      <c r="R149" s="1"/>
      <c r="S149" s="1"/>
      <c r="T149" s="1"/>
      <c r="U149" s="1"/>
      <c r="V149" s="1"/>
      <c r="W149" s="1"/>
      <c r="X149" s="1"/>
    </row>
    <row r="150" spans="1:24" ht="12.75" x14ac:dyDescent="0.2">
      <c r="A150" s="1"/>
      <c r="B150" s="1"/>
      <c r="C150" s="1"/>
      <c r="D150" s="1"/>
      <c r="E150" s="1"/>
      <c r="F150" s="6"/>
      <c r="G150" s="1"/>
      <c r="H150" s="1"/>
      <c r="I150" s="1"/>
      <c r="J150" s="1"/>
      <c r="K150" s="1"/>
      <c r="L150" s="1"/>
      <c r="M150" s="1"/>
      <c r="N150" s="1"/>
      <c r="O150" s="1"/>
      <c r="P150" s="1"/>
      <c r="Q150" s="1"/>
      <c r="R150" s="1"/>
      <c r="S150" s="1"/>
      <c r="T150" s="1"/>
      <c r="U150" s="1"/>
      <c r="V150" s="1"/>
      <c r="W150" s="1"/>
      <c r="X150" s="1"/>
    </row>
    <row r="151" spans="1:24" ht="12.75" x14ac:dyDescent="0.2">
      <c r="A151" s="1"/>
      <c r="B151" s="1"/>
      <c r="C151" s="1"/>
      <c r="D151" s="1"/>
      <c r="E151" s="1"/>
      <c r="F151" s="6"/>
      <c r="G151" s="1"/>
      <c r="H151" s="1"/>
      <c r="I151" s="1"/>
      <c r="J151" s="1"/>
      <c r="K151" s="1"/>
      <c r="L151" s="1"/>
      <c r="M151" s="1"/>
      <c r="N151" s="1"/>
      <c r="O151" s="1"/>
      <c r="P151" s="1"/>
      <c r="Q151" s="1"/>
      <c r="R151" s="1"/>
      <c r="S151" s="1"/>
      <c r="T151" s="1"/>
      <c r="U151" s="1"/>
      <c r="V151" s="1"/>
      <c r="W151" s="1"/>
      <c r="X151" s="1"/>
    </row>
    <row r="152" spans="1:24" ht="12.75" x14ac:dyDescent="0.2">
      <c r="A152" s="1"/>
      <c r="B152" s="1"/>
      <c r="C152" s="1"/>
      <c r="D152" s="1"/>
      <c r="E152" s="1"/>
      <c r="F152" s="6"/>
      <c r="G152" s="1"/>
      <c r="H152" s="1"/>
      <c r="I152" s="1"/>
      <c r="J152" s="1"/>
      <c r="K152" s="1"/>
      <c r="L152" s="1"/>
      <c r="M152" s="1"/>
      <c r="N152" s="1"/>
      <c r="O152" s="1"/>
      <c r="P152" s="1"/>
      <c r="Q152" s="1"/>
      <c r="R152" s="1"/>
      <c r="S152" s="1"/>
      <c r="T152" s="1"/>
      <c r="U152" s="1"/>
      <c r="V152" s="1"/>
      <c r="W152" s="1"/>
      <c r="X152" s="1"/>
    </row>
    <row r="153" spans="1:24" ht="12.75" x14ac:dyDescent="0.2">
      <c r="A153" s="1"/>
      <c r="B153" s="1"/>
      <c r="C153" s="1"/>
      <c r="D153" s="1"/>
      <c r="E153" s="1"/>
      <c r="F153" s="6"/>
      <c r="G153" s="1"/>
      <c r="H153" s="1"/>
      <c r="I153" s="1"/>
      <c r="J153" s="1"/>
      <c r="K153" s="1"/>
      <c r="L153" s="1"/>
      <c r="M153" s="1"/>
      <c r="N153" s="1"/>
      <c r="O153" s="1"/>
      <c r="P153" s="1"/>
      <c r="Q153" s="1"/>
      <c r="R153" s="1"/>
      <c r="S153" s="1"/>
      <c r="T153" s="1"/>
      <c r="U153" s="1"/>
      <c r="V153" s="1"/>
      <c r="W153" s="1"/>
      <c r="X153" s="1"/>
    </row>
    <row r="154" spans="1:24" ht="12.75" x14ac:dyDescent="0.2">
      <c r="A154" s="1"/>
      <c r="B154" s="1"/>
      <c r="C154" s="1"/>
      <c r="D154" s="1"/>
      <c r="E154" s="1"/>
      <c r="F154" s="6"/>
      <c r="G154" s="1"/>
      <c r="H154" s="1"/>
      <c r="I154" s="1"/>
      <c r="J154" s="1"/>
      <c r="K154" s="1"/>
      <c r="L154" s="1"/>
      <c r="M154" s="1"/>
      <c r="N154" s="1"/>
      <c r="O154" s="1"/>
      <c r="P154" s="1"/>
      <c r="Q154" s="1"/>
      <c r="R154" s="1"/>
      <c r="S154" s="1"/>
      <c r="T154" s="1"/>
      <c r="U154" s="1"/>
      <c r="V154" s="1"/>
      <c r="W154" s="1"/>
      <c r="X154" s="1"/>
    </row>
    <row r="155" spans="1:24" ht="12.75" x14ac:dyDescent="0.2">
      <c r="A155" s="1"/>
      <c r="B155" s="1"/>
      <c r="C155" s="1"/>
      <c r="D155" s="1"/>
      <c r="E155" s="1"/>
      <c r="F155" s="6"/>
      <c r="G155" s="1"/>
      <c r="H155" s="1"/>
      <c r="I155" s="1"/>
      <c r="J155" s="1"/>
      <c r="K155" s="1"/>
      <c r="L155" s="1"/>
      <c r="M155" s="1"/>
      <c r="N155" s="1"/>
      <c r="O155" s="1"/>
      <c r="P155" s="1"/>
      <c r="Q155" s="1"/>
      <c r="R155" s="1"/>
      <c r="S155" s="1"/>
      <c r="T155" s="1"/>
      <c r="U155" s="1"/>
      <c r="V155" s="1"/>
      <c r="W155" s="1"/>
      <c r="X155" s="1"/>
    </row>
    <row r="156" spans="1:24" ht="12.75" x14ac:dyDescent="0.2">
      <c r="A156" s="1"/>
      <c r="B156" s="1"/>
      <c r="C156" s="1"/>
      <c r="D156" s="1"/>
      <c r="E156" s="1"/>
      <c r="F156" s="6"/>
      <c r="G156" s="1"/>
      <c r="H156" s="1"/>
      <c r="I156" s="1"/>
      <c r="J156" s="1"/>
      <c r="K156" s="1"/>
      <c r="L156" s="1"/>
      <c r="M156" s="1"/>
      <c r="N156" s="1"/>
      <c r="O156" s="1"/>
      <c r="P156" s="1"/>
      <c r="Q156" s="1"/>
      <c r="R156" s="1"/>
      <c r="S156" s="1"/>
      <c r="T156" s="1"/>
      <c r="U156" s="1"/>
      <c r="V156" s="1"/>
      <c r="W156" s="1"/>
      <c r="X156" s="1"/>
    </row>
    <row r="157" spans="1:24" ht="12.75" x14ac:dyDescent="0.2">
      <c r="A157" s="1"/>
      <c r="B157" s="1"/>
      <c r="C157" s="1"/>
      <c r="D157" s="1"/>
      <c r="E157" s="1"/>
      <c r="F157" s="6"/>
      <c r="G157" s="1"/>
      <c r="H157" s="1"/>
      <c r="I157" s="1"/>
      <c r="J157" s="1"/>
      <c r="K157" s="1"/>
      <c r="L157" s="1"/>
      <c r="M157" s="1"/>
      <c r="N157" s="1"/>
      <c r="O157" s="1"/>
      <c r="P157" s="1"/>
      <c r="Q157" s="1"/>
      <c r="R157" s="1"/>
      <c r="S157" s="1"/>
      <c r="T157" s="1"/>
      <c r="U157" s="1"/>
      <c r="V157" s="1"/>
      <c r="W157" s="1"/>
      <c r="X157" s="1"/>
    </row>
    <row r="158" spans="1:24" ht="12.75" x14ac:dyDescent="0.2">
      <c r="A158" s="1"/>
      <c r="B158" s="1"/>
      <c r="C158" s="1"/>
      <c r="D158" s="1"/>
      <c r="E158" s="1"/>
      <c r="F158" s="6"/>
      <c r="G158" s="1"/>
      <c r="H158" s="1"/>
      <c r="I158" s="1"/>
      <c r="J158" s="1"/>
      <c r="K158" s="1"/>
      <c r="L158" s="1"/>
      <c r="M158" s="1"/>
      <c r="N158" s="1"/>
      <c r="O158" s="1"/>
      <c r="P158" s="1"/>
      <c r="Q158" s="1"/>
      <c r="R158" s="1"/>
      <c r="S158" s="1"/>
      <c r="T158" s="1"/>
      <c r="U158" s="1"/>
      <c r="V158" s="1"/>
      <c r="W158" s="1"/>
      <c r="X158" s="1"/>
    </row>
    <row r="159" spans="1:24" ht="12.75" x14ac:dyDescent="0.2">
      <c r="A159" s="1"/>
      <c r="B159" s="1"/>
      <c r="C159" s="1"/>
      <c r="D159" s="1"/>
      <c r="E159" s="1"/>
      <c r="F159" s="6"/>
      <c r="G159" s="1"/>
      <c r="H159" s="1"/>
      <c r="I159" s="1"/>
      <c r="J159" s="1"/>
      <c r="K159" s="1"/>
      <c r="L159" s="1"/>
      <c r="M159" s="1"/>
      <c r="N159" s="1"/>
      <c r="O159" s="1"/>
      <c r="P159" s="1"/>
      <c r="Q159" s="1"/>
      <c r="R159" s="1"/>
      <c r="S159" s="1"/>
      <c r="T159" s="1"/>
      <c r="U159" s="1"/>
      <c r="V159" s="1"/>
      <c r="W159" s="1"/>
      <c r="X159" s="1"/>
    </row>
    <row r="160" spans="1:24" ht="12.75" x14ac:dyDescent="0.2">
      <c r="A160" s="1"/>
      <c r="B160" s="1"/>
      <c r="C160" s="1"/>
      <c r="D160" s="1"/>
      <c r="E160" s="1"/>
      <c r="F160" s="6"/>
      <c r="G160" s="1"/>
      <c r="H160" s="1"/>
      <c r="I160" s="1"/>
      <c r="J160" s="1"/>
      <c r="K160" s="1"/>
      <c r="L160" s="1"/>
      <c r="M160" s="1"/>
      <c r="N160" s="1"/>
      <c r="O160" s="1"/>
      <c r="P160" s="1"/>
      <c r="Q160" s="1"/>
      <c r="R160" s="1"/>
      <c r="S160" s="1"/>
      <c r="T160" s="1"/>
      <c r="U160" s="1"/>
      <c r="V160" s="1"/>
      <c r="W160" s="1"/>
      <c r="X160" s="1"/>
    </row>
    <row r="161" spans="1:24" ht="12.75" x14ac:dyDescent="0.2">
      <c r="A161" s="1"/>
      <c r="B161" s="1"/>
      <c r="C161" s="1"/>
      <c r="D161" s="1"/>
      <c r="E161" s="1"/>
      <c r="F161" s="6"/>
      <c r="G161" s="1"/>
      <c r="H161" s="1"/>
      <c r="I161" s="1"/>
      <c r="J161" s="1"/>
      <c r="K161" s="1"/>
      <c r="L161" s="1"/>
      <c r="M161" s="1"/>
      <c r="N161" s="1"/>
      <c r="O161" s="1"/>
      <c r="P161" s="1"/>
      <c r="Q161" s="1"/>
      <c r="R161" s="1"/>
      <c r="S161" s="1"/>
      <c r="T161" s="1"/>
      <c r="U161" s="1"/>
      <c r="V161" s="1"/>
      <c r="W161" s="1"/>
      <c r="X161" s="1"/>
    </row>
    <row r="162" spans="1:24" ht="12.75" x14ac:dyDescent="0.2">
      <c r="A162" s="1"/>
      <c r="B162" s="1"/>
      <c r="C162" s="1"/>
      <c r="D162" s="1"/>
      <c r="E162" s="1"/>
      <c r="F162" s="6"/>
      <c r="G162" s="1"/>
      <c r="H162" s="1"/>
      <c r="I162" s="1"/>
      <c r="J162" s="1"/>
      <c r="K162" s="1"/>
      <c r="L162" s="1"/>
      <c r="M162" s="1"/>
      <c r="N162" s="1"/>
      <c r="O162" s="1"/>
      <c r="P162" s="1"/>
      <c r="Q162" s="1"/>
      <c r="R162" s="1"/>
      <c r="S162" s="1"/>
      <c r="T162" s="1"/>
      <c r="U162" s="1"/>
      <c r="V162" s="1"/>
      <c r="W162" s="1"/>
      <c r="X162" s="1"/>
    </row>
    <row r="163" spans="1:24" ht="12.75" x14ac:dyDescent="0.2">
      <c r="A163" s="1"/>
      <c r="B163" s="1"/>
      <c r="C163" s="1"/>
      <c r="D163" s="1"/>
      <c r="E163" s="1"/>
      <c r="F163" s="6"/>
      <c r="G163" s="1"/>
      <c r="H163" s="1"/>
      <c r="I163" s="1"/>
      <c r="J163" s="1"/>
      <c r="K163" s="1"/>
      <c r="L163" s="1"/>
      <c r="M163" s="1"/>
      <c r="N163" s="1"/>
      <c r="O163" s="1"/>
      <c r="P163" s="1"/>
      <c r="Q163" s="1"/>
      <c r="R163" s="1"/>
      <c r="S163" s="1"/>
      <c r="T163" s="1"/>
      <c r="U163" s="1"/>
      <c r="V163" s="1"/>
      <c r="W163" s="1"/>
      <c r="X163" s="1"/>
    </row>
    <row r="164" spans="1:24" ht="12.75" x14ac:dyDescent="0.2">
      <c r="A164" s="1"/>
      <c r="B164" s="1"/>
      <c r="C164" s="1"/>
      <c r="D164" s="1"/>
      <c r="E164" s="1"/>
      <c r="F164" s="6"/>
      <c r="G164" s="1"/>
      <c r="H164" s="1"/>
      <c r="I164" s="1"/>
      <c r="J164" s="1"/>
      <c r="K164" s="1"/>
      <c r="L164" s="1"/>
      <c r="M164" s="1"/>
      <c r="N164" s="1"/>
      <c r="O164" s="1"/>
      <c r="P164" s="1"/>
      <c r="Q164" s="1"/>
      <c r="R164" s="1"/>
      <c r="S164" s="1"/>
      <c r="T164" s="1"/>
      <c r="U164" s="1"/>
      <c r="V164" s="1"/>
      <c r="W164" s="1"/>
      <c r="X164" s="1"/>
    </row>
    <row r="165" spans="1:24" ht="12.75" x14ac:dyDescent="0.2">
      <c r="A165" s="1"/>
      <c r="B165" s="1"/>
      <c r="C165" s="1"/>
      <c r="D165" s="1"/>
      <c r="E165" s="1"/>
      <c r="F165" s="6"/>
      <c r="G165" s="1"/>
      <c r="H165" s="1"/>
      <c r="I165" s="1"/>
      <c r="J165" s="1"/>
      <c r="K165" s="1"/>
      <c r="L165" s="1"/>
      <c r="M165" s="1"/>
      <c r="N165" s="1"/>
      <c r="O165" s="1"/>
      <c r="P165" s="1"/>
      <c r="Q165" s="1"/>
      <c r="R165" s="1"/>
      <c r="S165" s="1"/>
      <c r="T165" s="1"/>
      <c r="U165" s="1"/>
      <c r="V165" s="1"/>
      <c r="W165" s="1"/>
      <c r="X165" s="1"/>
    </row>
    <row r="166" spans="1:24" ht="12.75" x14ac:dyDescent="0.2">
      <c r="A166" s="1"/>
      <c r="B166" s="1"/>
      <c r="C166" s="1"/>
      <c r="D166" s="1"/>
      <c r="E166" s="1"/>
      <c r="F166" s="6"/>
      <c r="G166" s="1"/>
      <c r="H166" s="1"/>
      <c r="I166" s="1"/>
      <c r="J166" s="1"/>
      <c r="K166" s="1"/>
      <c r="L166" s="1"/>
      <c r="M166" s="1"/>
      <c r="N166" s="1"/>
      <c r="O166" s="1"/>
      <c r="P166" s="1"/>
      <c r="Q166" s="1"/>
      <c r="R166" s="1"/>
      <c r="S166" s="1"/>
      <c r="T166" s="1"/>
      <c r="U166" s="1"/>
      <c r="V166" s="1"/>
      <c r="W166" s="1"/>
      <c r="X166" s="1"/>
    </row>
    <row r="167" spans="1:24" ht="12.75" x14ac:dyDescent="0.2">
      <c r="A167" s="1"/>
      <c r="B167" s="1"/>
      <c r="C167" s="1"/>
      <c r="D167" s="1"/>
      <c r="E167" s="1"/>
      <c r="F167" s="6"/>
      <c r="G167" s="1"/>
      <c r="H167" s="1"/>
      <c r="I167" s="1"/>
      <c r="J167" s="1"/>
      <c r="K167" s="1"/>
      <c r="L167" s="1"/>
      <c r="M167" s="1"/>
      <c r="N167" s="1"/>
      <c r="O167" s="1"/>
      <c r="P167" s="1"/>
      <c r="Q167" s="1"/>
      <c r="R167" s="1"/>
      <c r="S167" s="1"/>
      <c r="T167" s="1"/>
      <c r="U167" s="1"/>
      <c r="V167" s="1"/>
      <c r="W167" s="1"/>
      <c r="X167" s="1"/>
    </row>
    <row r="168" spans="1:24" ht="12.75" x14ac:dyDescent="0.2">
      <c r="A168" s="1"/>
      <c r="B168" s="1"/>
      <c r="C168" s="1"/>
      <c r="D168" s="1"/>
      <c r="E168" s="1"/>
      <c r="F168" s="6"/>
      <c r="G168" s="1"/>
      <c r="H168" s="1"/>
      <c r="I168" s="1"/>
      <c r="J168" s="1"/>
      <c r="K168" s="1"/>
      <c r="L168" s="1"/>
      <c r="M168" s="1"/>
      <c r="N168" s="1"/>
      <c r="O168" s="1"/>
      <c r="P168" s="1"/>
      <c r="Q168" s="1"/>
      <c r="R168" s="1"/>
      <c r="S168" s="1"/>
      <c r="T168" s="1"/>
      <c r="U168" s="1"/>
      <c r="V168" s="1"/>
      <c r="W168" s="1"/>
      <c r="X168" s="1"/>
    </row>
    <row r="169" spans="1:24" ht="12.75" x14ac:dyDescent="0.2">
      <c r="A169" s="1"/>
      <c r="B169" s="1"/>
      <c r="C169" s="1"/>
      <c r="D169" s="1"/>
      <c r="E169" s="1"/>
      <c r="F169" s="6"/>
      <c r="G169" s="1"/>
      <c r="H169" s="1"/>
      <c r="I169" s="1"/>
      <c r="J169" s="1"/>
      <c r="K169" s="1"/>
      <c r="L169" s="1"/>
      <c r="M169" s="1"/>
      <c r="N169" s="1"/>
      <c r="O169" s="1"/>
      <c r="P169" s="1"/>
      <c r="Q169" s="1"/>
      <c r="R169" s="1"/>
      <c r="S169" s="1"/>
      <c r="T169" s="1"/>
      <c r="U169" s="1"/>
      <c r="V169" s="1"/>
      <c r="W169" s="1"/>
      <c r="X169" s="1"/>
    </row>
    <row r="170" spans="1:24" ht="12.75" x14ac:dyDescent="0.2">
      <c r="A170" s="1"/>
      <c r="B170" s="1"/>
      <c r="C170" s="1"/>
      <c r="D170" s="1"/>
      <c r="E170" s="1"/>
      <c r="F170" s="6"/>
      <c r="G170" s="1"/>
      <c r="H170" s="1"/>
      <c r="I170" s="1"/>
      <c r="J170" s="1"/>
      <c r="K170" s="1"/>
      <c r="L170" s="1"/>
      <c r="M170" s="1"/>
      <c r="N170" s="1"/>
      <c r="O170" s="1"/>
      <c r="P170" s="1"/>
      <c r="Q170" s="1"/>
      <c r="R170" s="1"/>
      <c r="S170" s="1"/>
      <c r="T170" s="1"/>
      <c r="U170" s="1"/>
      <c r="V170" s="1"/>
      <c r="W170" s="1"/>
      <c r="X170" s="1"/>
    </row>
    <row r="171" spans="1:24" ht="12.75" x14ac:dyDescent="0.2">
      <c r="A171" s="1"/>
      <c r="B171" s="1"/>
      <c r="C171" s="1"/>
      <c r="D171" s="1"/>
      <c r="E171" s="1"/>
      <c r="F171" s="6"/>
      <c r="G171" s="1"/>
      <c r="H171" s="1"/>
      <c r="I171" s="1"/>
      <c r="J171" s="1"/>
      <c r="K171" s="1"/>
      <c r="L171" s="1"/>
      <c r="M171" s="1"/>
      <c r="N171" s="1"/>
      <c r="O171" s="1"/>
      <c r="P171" s="1"/>
      <c r="Q171" s="1"/>
      <c r="R171" s="1"/>
      <c r="S171" s="1"/>
      <c r="T171" s="1"/>
      <c r="U171" s="1"/>
      <c r="V171" s="1"/>
      <c r="W171" s="1"/>
      <c r="X171" s="1"/>
    </row>
    <row r="172" spans="1:24" ht="12.75" x14ac:dyDescent="0.2">
      <c r="A172" s="1"/>
      <c r="B172" s="1"/>
      <c r="C172" s="1"/>
      <c r="D172" s="1"/>
      <c r="E172" s="1"/>
      <c r="F172" s="6"/>
      <c r="G172" s="1"/>
      <c r="H172" s="1"/>
      <c r="I172" s="1"/>
      <c r="J172" s="1"/>
      <c r="K172" s="1"/>
      <c r="L172" s="1"/>
      <c r="M172" s="1"/>
      <c r="N172" s="1"/>
      <c r="O172" s="1"/>
      <c r="P172" s="1"/>
      <c r="Q172" s="1"/>
      <c r="R172" s="1"/>
      <c r="S172" s="1"/>
      <c r="T172" s="1"/>
      <c r="U172" s="1"/>
      <c r="V172" s="1"/>
      <c r="W172" s="1"/>
      <c r="X172" s="1"/>
    </row>
    <row r="173" spans="1:24" ht="12.75" x14ac:dyDescent="0.2">
      <c r="A173" s="1"/>
      <c r="B173" s="1"/>
      <c r="C173" s="1"/>
      <c r="D173" s="1"/>
      <c r="E173" s="1"/>
      <c r="F173" s="6"/>
      <c r="G173" s="1"/>
      <c r="H173" s="1"/>
      <c r="I173" s="1"/>
      <c r="J173" s="1"/>
      <c r="K173" s="1"/>
      <c r="L173" s="1"/>
      <c r="M173" s="1"/>
      <c r="N173" s="1"/>
      <c r="O173" s="1"/>
      <c r="P173" s="1"/>
      <c r="Q173" s="1"/>
      <c r="R173" s="1"/>
      <c r="S173" s="1"/>
      <c r="T173" s="1"/>
      <c r="U173" s="1"/>
      <c r="V173" s="1"/>
      <c r="W173" s="1"/>
      <c r="X173" s="1"/>
    </row>
    <row r="174" spans="1:24" ht="12.75" x14ac:dyDescent="0.2">
      <c r="A174" s="1"/>
      <c r="B174" s="1"/>
      <c r="C174" s="1"/>
      <c r="D174" s="1"/>
      <c r="E174" s="1"/>
      <c r="F174" s="6"/>
      <c r="G174" s="1"/>
      <c r="H174" s="1"/>
      <c r="I174" s="1"/>
      <c r="J174" s="1"/>
      <c r="K174" s="1"/>
      <c r="L174" s="1"/>
      <c r="M174" s="1"/>
      <c r="N174" s="1"/>
      <c r="O174" s="1"/>
      <c r="P174" s="1"/>
      <c r="Q174" s="1"/>
      <c r="R174" s="1"/>
      <c r="S174" s="1"/>
      <c r="T174" s="1"/>
      <c r="U174" s="1"/>
      <c r="V174" s="1"/>
      <c r="W174" s="1"/>
      <c r="X174" s="1"/>
    </row>
    <row r="175" spans="1:24" ht="12.75" x14ac:dyDescent="0.2">
      <c r="A175" s="1"/>
      <c r="B175" s="1"/>
      <c r="C175" s="1"/>
      <c r="D175" s="1"/>
      <c r="E175" s="1"/>
      <c r="F175" s="6"/>
      <c r="G175" s="1"/>
      <c r="H175" s="1"/>
      <c r="I175" s="1"/>
      <c r="J175" s="1"/>
      <c r="K175" s="1"/>
      <c r="L175" s="1"/>
      <c r="M175" s="1"/>
      <c r="N175" s="1"/>
      <c r="O175" s="1"/>
      <c r="P175" s="1"/>
      <c r="Q175" s="1"/>
      <c r="R175" s="1"/>
      <c r="S175" s="1"/>
      <c r="T175" s="1"/>
      <c r="U175" s="1"/>
      <c r="V175" s="1"/>
      <c r="W175" s="1"/>
      <c r="X175" s="1"/>
    </row>
    <row r="176" spans="1:24" ht="12.75" x14ac:dyDescent="0.2">
      <c r="A176" s="1"/>
      <c r="B176" s="1"/>
      <c r="C176" s="1"/>
      <c r="D176" s="1"/>
      <c r="E176" s="1"/>
      <c r="F176" s="6"/>
      <c r="G176" s="1"/>
      <c r="H176" s="1"/>
      <c r="I176" s="1"/>
      <c r="J176" s="1"/>
      <c r="K176" s="1"/>
      <c r="L176" s="1"/>
      <c r="M176" s="1"/>
      <c r="N176" s="1"/>
      <c r="O176" s="1"/>
      <c r="P176" s="1"/>
      <c r="Q176" s="1"/>
      <c r="R176" s="1"/>
      <c r="S176" s="1"/>
      <c r="T176" s="1"/>
      <c r="U176" s="1"/>
      <c r="V176" s="1"/>
      <c r="W176" s="1"/>
      <c r="X176" s="1"/>
    </row>
    <row r="177" spans="1:24" ht="12.75" x14ac:dyDescent="0.2">
      <c r="A177" s="1"/>
      <c r="B177" s="1"/>
      <c r="C177" s="1"/>
      <c r="D177" s="1"/>
      <c r="E177" s="1"/>
      <c r="F177" s="6"/>
      <c r="G177" s="1"/>
      <c r="H177" s="1"/>
      <c r="I177" s="1"/>
      <c r="J177" s="1"/>
      <c r="K177" s="1"/>
      <c r="L177" s="1"/>
      <c r="M177" s="1"/>
      <c r="N177" s="1"/>
      <c r="O177" s="1"/>
      <c r="P177" s="1"/>
      <c r="Q177" s="1"/>
      <c r="R177" s="1"/>
      <c r="S177" s="1"/>
      <c r="T177" s="1"/>
      <c r="U177" s="1"/>
      <c r="V177" s="1"/>
      <c r="W177" s="1"/>
      <c r="X177" s="1"/>
    </row>
    <row r="178" spans="1:24" ht="12.75" x14ac:dyDescent="0.2">
      <c r="A178" s="1"/>
      <c r="B178" s="1"/>
      <c r="C178" s="1"/>
      <c r="D178" s="1"/>
      <c r="E178" s="1"/>
      <c r="F178" s="6"/>
      <c r="G178" s="1"/>
      <c r="H178" s="1"/>
      <c r="I178" s="1"/>
      <c r="J178" s="1"/>
      <c r="K178" s="1"/>
      <c r="L178" s="1"/>
      <c r="M178" s="1"/>
      <c r="N178" s="1"/>
      <c r="O178" s="1"/>
      <c r="P178" s="1"/>
      <c r="Q178" s="1"/>
      <c r="R178" s="1"/>
      <c r="S178" s="1"/>
      <c r="T178" s="1"/>
      <c r="U178" s="1"/>
      <c r="V178" s="1"/>
      <c r="W178" s="1"/>
      <c r="X178" s="1"/>
    </row>
    <row r="179" spans="1:24" ht="12.75" x14ac:dyDescent="0.2">
      <c r="A179" s="1"/>
      <c r="B179" s="1"/>
      <c r="C179" s="1"/>
      <c r="D179" s="1"/>
      <c r="E179" s="1"/>
      <c r="F179" s="6"/>
      <c r="G179" s="1"/>
      <c r="H179" s="1"/>
      <c r="I179" s="1"/>
      <c r="J179" s="1"/>
      <c r="K179" s="1"/>
      <c r="L179" s="1"/>
      <c r="M179" s="1"/>
      <c r="N179" s="1"/>
      <c r="O179" s="1"/>
      <c r="P179" s="1"/>
      <c r="Q179" s="1"/>
      <c r="R179" s="1"/>
      <c r="S179" s="1"/>
      <c r="T179" s="1"/>
      <c r="U179" s="1"/>
      <c r="V179" s="1"/>
      <c r="W179" s="1"/>
      <c r="X179" s="1"/>
    </row>
    <row r="180" spans="1:24" ht="12.75" x14ac:dyDescent="0.2">
      <c r="A180" s="1"/>
      <c r="B180" s="1"/>
      <c r="C180" s="1"/>
      <c r="D180" s="1"/>
      <c r="E180" s="1"/>
      <c r="F180" s="6"/>
      <c r="G180" s="1"/>
      <c r="H180" s="1"/>
      <c r="I180" s="1"/>
      <c r="J180" s="1"/>
      <c r="K180" s="1"/>
      <c r="L180" s="1"/>
      <c r="M180" s="1"/>
      <c r="N180" s="1"/>
      <c r="O180" s="1"/>
      <c r="P180" s="1"/>
      <c r="Q180" s="1"/>
      <c r="R180" s="1"/>
      <c r="S180" s="1"/>
      <c r="T180" s="1"/>
      <c r="U180" s="1"/>
      <c r="V180" s="1"/>
      <c r="W180" s="1"/>
      <c r="X180" s="1"/>
    </row>
    <row r="181" spans="1:24" ht="12.75" x14ac:dyDescent="0.2">
      <c r="A181" s="1"/>
      <c r="B181" s="1"/>
      <c r="C181" s="1"/>
      <c r="D181" s="1"/>
      <c r="E181" s="1"/>
      <c r="F181" s="6"/>
      <c r="G181" s="1"/>
      <c r="H181" s="1"/>
      <c r="I181" s="1"/>
      <c r="J181" s="1"/>
      <c r="K181" s="1"/>
      <c r="L181" s="1"/>
      <c r="M181" s="1"/>
      <c r="N181" s="1"/>
      <c r="O181" s="1"/>
      <c r="P181" s="1"/>
      <c r="Q181" s="1"/>
      <c r="R181" s="1"/>
      <c r="S181" s="1"/>
      <c r="T181" s="1"/>
      <c r="U181" s="1"/>
      <c r="V181" s="1"/>
      <c r="W181" s="1"/>
      <c r="X181" s="1"/>
    </row>
    <row r="182" spans="1:24" ht="12.75" x14ac:dyDescent="0.2">
      <c r="A182" s="1"/>
      <c r="B182" s="1"/>
      <c r="C182" s="1"/>
      <c r="D182" s="1"/>
      <c r="E182" s="1"/>
      <c r="F182" s="6"/>
      <c r="G182" s="1"/>
      <c r="H182" s="1"/>
      <c r="I182" s="1"/>
      <c r="J182" s="1"/>
      <c r="K182" s="1"/>
      <c r="L182" s="1"/>
      <c r="M182" s="1"/>
      <c r="N182" s="1"/>
      <c r="O182" s="1"/>
      <c r="P182" s="1"/>
      <c r="Q182" s="1"/>
      <c r="R182" s="1"/>
      <c r="S182" s="1"/>
      <c r="T182" s="1"/>
      <c r="U182" s="1"/>
      <c r="V182" s="1"/>
      <c r="W182" s="1"/>
      <c r="X182" s="1"/>
    </row>
    <row r="183" spans="1:24" ht="12.75" x14ac:dyDescent="0.2">
      <c r="A183" s="1"/>
      <c r="B183" s="1"/>
      <c r="C183" s="1"/>
      <c r="D183" s="1"/>
      <c r="E183" s="1"/>
      <c r="F183" s="6"/>
      <c r="G183" s="1"/>
      <c r="H183" s="1"/>
      <c r="I183" s="1"/>
      <c r="J183" s="1"/>
      <c r="K183" s="1"/>
      <c r="L183" s="1"/>
      <c r="M183" s="1"/>
      <c r="N183" s="1"/>
      <c r="O183" s="1"/>
      <c r="P183" s="1"/>
      <c r="Q183" s="1"/>
      <c r="R183" s="1"/>
      <c r="S183" s="1"/>
      <c r="T183" s="1"/>
      <c r="U183" s="1"/>
      <c r="V183" s="1"/>
      <c r="W183" s="1"/>
      <c r="X183" s="1"/>
    </row>
    <row r="184" spans="1:24" ht="12.75" x14ac:dyDescent="0.2">
      <c r="A184" s="1"/>
      <c r="B184" s="1"/>
      <c r="C184" s="1"/>
      <c r="D184" s="1"/>
      <c r="E184" s="1"/>
      <c r="F184" s="6"/>
      <c r="G184" s="1"/>
      <c r="H184" s="1"/>
      <c r="I184" s="1"/>
      <c r="J184" s="1"/>
      <c r="K184" s="1"/>
      <c r="L184" s="1"/>
      <c r="M184" s="1"/>
      <c r="N184" s="1"/>
      <c r="O184" s="1"/>
      <c r="P184" s="1"/>
      <c r="Q184" s="1"/>
      <c r="R184" s="1"/>
      <c r="S184" s="1"/>
      <c r="T184" s="1"/>
      <c r="U184" s="1"/>
      <c r="V184" s="1"/>
      <c r="W184" s="1"/>
      <c r="X184" s="1"/>
    </row>
    <row r="185" spans="1:24" ht="12.75" x14ac:dyDescent="0.2">
      <c r="A185" s="1"/>
      <c r="B185" s="1"/>
      <c r="C185" s="1"/>
      <c r="D185" s="1"/>
      <c r="E185" s="1"/>
      <c r="F185" s="6"/>
      <c r="G185" s="1"/>
      <c r="H185" s="1"/>
      <c r="I185" s="1"/>
      <c r="J185" s="1"/>
      <c r="K185" s="1"/>
      <c r="L185" s="1"/>
      <c r="M185" s="1"/>
      <c r="N185" s="1"/>
      <c r="O185" s="1"/>
      <c r="P185" s="1"/>
      <c r="Q185" s="1"/>
      <c r="R185" s="1"/>
      <c r="S185" s="1"/>
      <c r="T185" s="1"/>
      <c r="U185" s="1"/>
      <c r="V185" s="1"/>
      <c r="W185" s="1"/>
      <c r="X185" s="1"/>
    </row>
    <row r="186" spans="1:24" ht="12.75" x14ac:dyDescent="0.2">
      <c r="A186" s="1"/>
      <c r="B186" s="1"/>
      <c r="C186" s="1"/>
      <c r="D186" s="1"/>
      <c r="E186" s="1"/>
      <c r="F186" s="6"/>
      <c r="G186" s="1"/>
      <c r="H186" s="1"/>
      <c r="I186" s="1"/>
      <c r="J186" s="1"/>
      <c r="K186" s="1"/>
      <c r="L186" s="1"/>
      <c r="M186" s="1"/>
      <c r="N186" s="1"/>
      <c r="O186" s="1"/>
      <c r="P186" s="1"/>
      <c r="Q186" s="1"/>
      <c r="R186" s="1"/>
      <c r="S186" s="1"/>
      <c r="T186" s="1"/>
      <c r="U186" s="1"/>
      <c r="V186" s="1"/>
      <c r="W186" s="1"/>
      <c r="X186" s="1"/>
    </row>
    <row r="187" spans="1:24" ht="12.75" x14ac:dyDescent="0.2">
      <c r="A187" s="1"/>
      <c r="B187" s="1"/>
      <c r="C187" s="1"/>
      <c r="D187" s="1"/>
      <c r="E187" s="1"/>
      <c r="F187" s="6"/>
      <c r="G187" s="1"/>
      <c r="H187" s="1"/>
      <c r="I187" s="1"/>
      <c r="J187" s="1"/>
      <c r="K187" s="1"/>
      <c r="L187" s="1"/>
      <c r="M187" s="1"/>
      <c r="N187" s="1"/>
      <c r="O187" s="1"/>
      <c r="P187" s="1"/>
      <c r="Q187" s="1"/>
      <c r="R187" s="1"/>
      <c r="S187" s="1"/>
      <c r="T187" s="1"/>
      <c r="U187" s="1"/>
      <c r="V187" s="1"/>
      <c r="W187" s="1"/>
      <c r="X187" s="1"/>
    </row>
    <row r="188" spans="1:24" ht="12.75" x14ac:dyDescent="0.2">
      <c r="A188" s="1"/>
      <c r="B188" s="1"/>
      <c r="C188" s="1"/>
      <c r="D188" s="1"/>
      <c r="E188" s="1"/>
      <c r="F188" s="6"/>
      <c r="G188" s="1"/>
      <c r="H188" s="1"/>
      <c r="I188" s="1"/>
      <c r="J188" s="1"/>
      <c r="K188" s="1"/>
      <c r="L188" s="1"/>
      <c r="M188" s="1"/>
      <c r="N188" s="1"/>
      <c r="O188" s="1"/>
      <c r="P188" s="1"/>
      <c r="Q188" s="1"/>
      <c r="R188" s="1"/>
      <c r="S188" s="1"/>
      <c r="T188" s="1"/>
      <c r="U188" s="1"/>
      <c r="V188" s="1"/>
      <c r="W188" s="1"/>
      <c r="X188" s="1"/>
    </row>
    <row r="189" spans="1:24" ht="12.75" x14ac:dyDescent="0.2">
      <c r="A189" s="1"/>
      <c r="B189" s="1"/>
      <c r="C189" s="1"/>
      <c r="D189" s="1"/>
      <c r="E189" s="1"/>
      <c r="F189" s="6"/>
      <c r="G189" s="1"/>
      <c r="H189" s="1"/>
      <c r="I189" s="1"/>
      <c r="J189" s="1"/>
      <c r="K189" s="1"/>
      <c r="L189" s="1"/>
      <c r="M189" s="1"/>
      <c r="N189" s="1"/>
      <c r="O189" s="1"/>
      <c r="P189" s="1"/>
      <c r="Q189" s="1"/>
      <c r="R189" s="1"/>
      <c r="S189" s="1"/>
      <c r="T189" s="1"/>
      <c r="U189" s="1"/>
      <c r="V189" s="1"/>
      <c r="W189" s="1"/>
      <c r="X189" s="1"/>
    </row>
    <row r="190" spans="1:24" ht="12.75" x14ac:dyDescent="0.2">
      <c r="A190" s="1"/>
      <c r="B190" s="1"/>
      <c r="C190" s="1"/>
      <c r="D190" s="1"/>
      <c r="E190" s="1"/>
      <c r="F190" s="6"/>
      <c r="G190" s="1"/>
      <c r="H190" s="1"/>
      <c r="I190" s="1"/>
      <c r="J190" s="1"/>
      <c r="K190" s="1"/>
      <c r="L190" s="1"/>
      <c r="M190" s="1"/>
      <c r="N190" s="1"/>
      <c r="O190" s="1"/>
      <c r="P190" s="1"/>
      <c r="Q190" s="1"/>
      <c r="R190" s="1"/>
      <c r="S190" s="1"/>
      <c r="T190" s="1"/>
      <c r="U190" s="1"/>
      <c r="V190" s="1"/>
      <c r="W190" s="1"/>
      <c r="X190" s="1"/>
    </row>
    <row r="191" spans="1:24" ht="12.75" x14ac:dyDescent="0.2">
      <c r="A191" s="1"/>
      <c r="B191" s="1"/>
      <c r="C191" s="1"/>
      <c r="D191" s="1"/>
      <c r="E191" s="1"/>
      <c r="F191" s="6"/>
      <c r="G191" s="1"/>
      <c r="H191" s="1"/>
      <c r="I191" s="1"/>
      <c r="J191" s="1"/>
      <c r="K191" s="1"/>
      <c r="L191" s="1"/>
      <c r="M191" s="1"/>
      <c r="N191" s="1"/>
      <c r="O191" s="1"/>
      <c r="P191" s="1"/>
      <c r="Q191" s="1"/>
      <c r="R191" s="1"/>
      <c r="S191" s="1"/>
      <c r="T191" s="1"/>
      <c r="U191" s="1"/>
      <c r="V191" s="1"/>
      <c r="W191" s="1"/>
      <c r="X191" s="1"/>
    </row>
    <row r="192" spans="1:24" ht="12.75" x14ac:dyDescent="0.2">
      <c r="A192" s="1"/>
      <c r="B192" s="1"/>
      <c r="C192" s="1"/>
      <c r="D192" s="1"/>
      <c r="E192" s="1"/>
      <c r="F192" s="6"/>
      <c r="G192" s="1"/>
      <c r="H192" s="1"/>
      <c r="I192" s="1"/>
      <c r="J192" s="1"/>
      <c r="K192" s="1"/>
      <c r="L192" s="1"/>
      <c r="M192" s="1"/>
      <c r="N192" s="1"/>
      <c r="O192" s="1"/>
      <c r="P192" s="1"/>
      <c r="Q192" s="1"/>
      <c r="R192" s="1"/>
      <c r="S192" s="1"/>
      <c r="T192" s="1"/>
      <c r="U192" s="1"/>
      <c r="V192" s="1"/>
      <c r="W192" s="1"/>
      <c r="X192" s="1"/>
    </row>
    <row r="193" spans="1:24" ht="12.75" x14ac:dyDescent="0.2">
      <c r="A193" s="1"/>
      <c r="B193" s="1"/>
      <c r="C193" s="1"/>
      <c r="D193" s="1"/>
      <c r="E193" s="1"/>
      <c r="F193" s="6"/>
      <c r="G193" s="1"/>
      <c r="H193" s="1"/>
      <c r="I193" s="1"/>
      <c r="J193" s="1"/>
      <c r="K193" s="1"/>
      <c r="L193" s="1"/>
      <c r="M193" s="1"/>
      <c r="N193" s="1"/>
      <c r="O193" s="1"/>
      <c r="P193" s="1"/>
      <c r="Q193" s="1"/>
      <c r="R193" s="1"/>
      <c r="S193" s="1"/>
      <c r="T193" s="1"/>
      <c r="U193" s="1"/>
      <c r="V193" s="1"/>
      <c r="W193" s="1"/>
      <c r="X193" s="1"/>
    </row>
    <row r="194" spans="1:24" ht="12.75" x14ac:dyDescent="0.2">
      <c r="A194" s="1"/>
      <c r="B194" s="1"/>
      <c r="C194" s="1"/>
      <c r="D194" s="1"/>
      <c r="E194" s="1"/>
      <c r="F194" s="6"/>
      <c r="G194" s="1"/>
      <c r="H194" s="1"/>
      <c r="I194" s="1"/>
      <c r="J194" s="1"/>
      <c r="K194" s="1"/>
      <c r="L194" s="1"/>
      <c r="M194" s="1"/>
      <c r="N194" s="1"/>
      <c r="O194" s="1"/>
      <c r="P194" s="1"/>
      <c r="Q194" s="1"/>
      <c r="R194" s="1"/>
      <c r="S194" s="1"/>
      <c r="T194" s="1"/>
      <c r="U194" s="1"/>
      <c r="V194" s="1"/>
      <c r="W194" s="1"/>
      <c r="X194" s="1"/>
    </row>
    <row r="195" spans="1:24" ht="12.75" x14ac:dyDescent="0.2">
      <c r="A195" s="1"/>
      <c r="B195" s="1"/>
      <c r="C195" s="1"/>
      <c r="D195" s="1"/>
      <c r="E195" s="1"/>
      <c r="F195" s="6"/>
      <c r="G195" s="1"/>
      <c r="H195" s="1"/>
      <c r="I195" s="1"/>
      <c r="J195" s="1"/>
      <c r="K195" s="1"/>
      <c r="L195" s="1"/>
      <c r="M195" s="1"/>
      <c r="N195" s="1"/>
      <c r="O195" s="1"/>
      <c r="P195" s="1"/>
      <c r="Q195" s="1"/>
      <c r="R195" s="1"/>
      <c r="S195" s="1"/>
      <c r="T195" s="1"/>
      <c r="U195" s="1"/>
      <c r="V195" s="1"/>
      <c r="W195" s="1"/>
      <c r="X195" s="1"/>
    </row>
    <row r="196" spans="1:24" ht="12.75" x14ac:dyDescent="0.2">
      <c r="A196" s="1"/>
      <c r="B196" s="1"/>
      <c r="C196" s="1"/>
      <c r="D196" s="1"/>
      <c r="E196" s="1"/>
      <c r="F196" s="6"/>
      <c r="G196" s="1"/>
      <c r="H196" s="1"/>
      <c r="I196" s="1"/>
      <c r="J196" s="1"/>
      <c r="K196" s="1"/>
      <c r="L196" s="1"/>
      <c r="M196" s="1"/>
      <c r="N196" s="1"/>
      <c r="O196" s="1"/>
      <c r="P196" s="1"/>
      <c r="Q196" s="1"/>
      <c r="R196" s="1"/>
      <c r="S196" s="1"/>
      <c r="T196" s="1"/>
      <c r="U196" s="1"/>
      <c r="V196" s="1"/>
      <c r="W196" s="1"/>
      <c r="X196" s="1"/>
    </row>
    <row r="197" spans="1:24" ht="12.75" x14ac:dyDescent="0.2">
      <c r="A197" s="1"/>
      <c r="B197" s="1"/>
      <c r="C197" s="1"/>
      <c r="D197" s="1"/>
      <c r="E197" s="1"/>
      <c r="F197" s="6"/>
      <c r="G197" s="1"/>
      <c r="H197" s="1"/>
      <c r="I197" s="1"/>
      <c r="J197" s="1"/>
      <c r="K197" s="1"/>
      <c r="L197" s="1"/>
      <c r="M197" s="1"/>
      <c r="N197" s="1"/>
      <c r="O197" s="1"/>
      <c r="P197" s="1"/>
      <c r="Q197" s="1"/>
      <c r="R197" s="1"/>
      <c r="S197" s="1"/>
      <c r="T197" s="1"/>
      <c r="U197" s="1"/>
      <c r="V197" s="1"/>
      <c r="W197" s="1"/>
      <c r="X197" s="1"/>
    </row>
    <row r="198" spans="1:24" ht="12.75" x14ac:dyDescent="0.2">
      <c r="A198" s="1"/>
      <c r="B198" s="1"/>
      <c r="C198" s="1"/>
      <c r="D198" s="1"/>
      <c r="E198" s="1"/>
      <c r="F198" s="6"/>
      <c r="G198" s="1"/>
      <c r="H198" s="1"/>
      <c r="I198" s="1"/>
      <c r="J198" s="1"/>
      <c r="K198" s="1"/>
      <c r="L198" s="1"/>
      <c r="M198" s="1"/>
      <c r="N198" s="1"/>
      <c r="O198" s="1"/>
      <c r="P198" s="1"/>
      <c r="Q198" s="1"/>
      <c r="R198" s="1"/>
      <c r="S198" s="1"/>
      <c r="T198" s="1"/>
      <c r="U198" s="1"/>
      <c r="V198" s="1"/>
      <c r="W198" s="1"/>
      <c r="X198" s="1"/>
    </row>
    <row r="199" spans="1:24" ht="12.75" x14ac:dyDescent="0.2">
      <c r="A199" s="1"/>
      <c r="B199" s="1"/>
      <c r="C199" s="1"/>
      <c r="D199" s="1"/>
      <c r="E199" s="1"/>
      <c r="F199" s="6"/>
      <c r="G199" s="1"/>
      <c r="H199" s="1"/>
      <c r="I199" s="1"/>
      <c r="J199" s="1"/>
      <c r="K199" s="1"/>
      <c r="L199" s="1"/>
      <c r="M199" s="1"/>
      <c r="N199" s="1"/>
      <c r="O199" s="1"/>
      <c r="P199" s="1"/>
      <c r="Q199" s="1"/>
      <c r="R199" s="1"/>
      <c r="S199" s="1"/>
      <c r="T199" s="1"/>
      <c r="U199" s="1"/>
      <c r="V199" s="1"/>
      <c r="W199" s="1"/>
      <c r="X199" s="1"/>
    </row>
    <row r="200" spans="1:24" ht="12.75" x14ac:dyDescent="0.2">
      <c r="A200" s="1"/>
      <c r="B200" s="1"/>
      <c r="C200" s="1"/>
      <c r="D200" s="1"/>
      <c r="E200" s="1"/>
      <c r="F200" s="6"/>
      <c r="G200" s="1"/>
      <c r="H200" s="1"/>
      <c r="I200" s="1"/>
      <c r="J200" s="1"/>
      <c r="K200" s="1"/>
      <c r="L200" s="1"/>
      <c r="M200" s="1"/>
      <c r="N200" s="1"/>
      <c r="O200" s="1"/>
      <c r="P200" s="1"/>
      <c r="Q200" s="1"/>
      <c r="R200" s="1"/>
      <c r="S200" s="1"/>
      <c r="T200" s="1"/>
      <c r="U200" s="1"/>
      <c r="V200" s="1"/>
      <c r="W200" s="1"/>
      <c r="X200" s="1"/>
    </row>
    <row r="201" spans="1:24" ht="12.75" x14ac:dyDescent="0.2">
      <c r="A201" s="1"/>
      <c r="B201" s="1"/>
      <c r="C201" s="1"/>
      <c r="D201" s="1"/>
      <c r="E201" s="1"/>
      <c r="F201" s="6"/>
      <c r="G201" s="1"/>
      <c r="H201" s="1"/>
      <c r="I201" s="1"/>
      <c r="J201" s="1"/>
      <c r="K201" s="1"/>
      <c r="L201" s="1"/>
      <c r="M201" s="1"/>
      <c r="N201" s="1"/>
      <c r="O201" s="1"/>
      <c r="P201" s="1"/>
      <c r="Q201" s="1"/>
      <c r="R201" s="1"/>
      <c r="S201" s="1"/>
      <c r="T201" s="1"/>
      <c r="U201" s="1"/>
      <c r="V201" s="1"/>
      <c r="W201" s="1"/>
      <c r="X201" s="1"/>
    </row>
    <row r="202" spans="1:24" ht="12.75" x14ac:dyDescent="0.2">
      <c r="A202" s="1"/>
      <c r="B202" s="1"/>
      <c r="C202" s="1"/>
      <c r="D202" s="1"/>
      <c r="E202" s="1"/>
      <c r="F202" s="6"/>
      <c r="G202" s="1"/>
      <c r="H202" s="1"/>
      <c r="I202" s="1"/>
      <c r="J202" s="1"/>
      <c r="K202" s="1"/>
      <c r="L202" s="1"/>
      <c r="M202" s="1"/>
      <c r="N202" s="1"/>
      <c r="O202" s="1"/>
      <c r="P202" s="1"/>
      <c r="Q202" s="1"/>
      <c r="R202" s="1"/>
      <c r="S202" s="1"/>
      <c r="T202" s="1"/>
      <c r="U202" s="1"/>
      <c r="V202" s="1"/>
      <c r="W202" s="1"/>
      <c r="X202" s="1"/>
    </row>
    <row r="203" spans="1:24" ht="12.75" x14ac:dyDescent="0.2">
      <c r="A203" s="1"/>
      <c r="B203" s="1"/>
      <c r="C203" s="1"/>
      <c r="D203" s="1"/>
      <c r="E203" s="1"/>
      <c r="F203" s="6"/>
      <c r="G203" s="1"/>
      <c r="H203" s="1"/>
      <c r="I203" s="1"/>
      <c r="J203" s="1"/>
      <c r="K203" s="1"/>
      <c r="L203" s="1"/>
      <c r="M203" s="1"/>
      <c r="N203" s="1"/>
      <c r="O203" s="1"/>
      <c r="P203" s="1"/>
      <c r="Q203" s="1"/>
      <c r="R203" s="1"/>
      <c r="S203" s="1"/>
      <c r="T203" s="1"/>
      <c r="U203" s="1"/>
      <c r="V203" s="1"/>
      <c r="W203" s="1"/>
      <c r="X203" s="1"/>
    </row>
    <row r="204" spans="1:24" ht="12.75" x14ac:dyDescent="0.2">
      <c r="A204" s="1"/>
      <c r="B204" s="1"/>
      <c r="C204" s="1"/>
      <c r="D204" s="1"/>
      <c r="E204" s="1"/>
      <c r="F204" s="6"/>
      <c r="G204" s="1"/>
      <c r="H204" s="1"/>
      <c r="I204" s="1"/>
      <c r="J204" s="1"/>
      <c r="K204" s="1"/>
      <c r="L204" s="1"/>
      <c r="M204" s="1"/>
      <c r="N204" s="1"/>
      <c r="O204" s="1"/>
      <c r="P204" s="1"/>
      <c r="Q204" s="1"/>
      <c r="R204" s="1"/>
      <c r="S204" s="1"/>
      <c r="T204" s="1"/>
      <c r="U204" s="1"/>
      <c r="V204" s="1"/>
      <c r="W204" s="1"/>
      <c r="X204" s="1"/>
    </row>
    <row r="205" spans="1:24" ht="12.75" x14ac:dyDescent="0.2">
      <c r="A205" s="1"/>
      <c r="B205" s="1"/>
      <c r="C205" s="1"/>
      <c r="D205" s="1"/>
      <c r="E205" s="1"/>
      <c r="F205" s="6"/>
      <c r="G205" s="1"/>
      <c r="H205" s="1"/>
      <c r="I205" s="1"/>
      <c r="J205" s="1"/>
      <c r="K205" s="1"/>
      <c r="L205" s="1"/>
      <c r="M205" s="1"/>
      <c r="N205" s="1"/>
      <c r="O205" s="1"/>
      <c r="P205" s="1"/>
      <c r="Q205" s="1"/>
      <c r="R205" s="1"/>
      <c r="S205" s="1"/>
      <c r="T205" s="1"/>
      <c r="U205" s="1"/>
      <c r="V205" s="1"/>
      <c r="W205" s="1"/>
      <c r="X205" s="1"/>
    </row>
    <row r="206" spans="1:24" ht="12.75" x14ac:dyDescent="0.2">
      <c r="A206" s="1"/>
      <c r="B206" s="1"/>
      <c r="C206" s="1"/>
      <c r="D206" s="1"/>
      <c r="E206" s="1"/>
      <c r="F206" s="6"/>
      <c r="G206" s="1"/>
      <c r="H206" s="1"/>
      <c r="I206" s="1"/>
      <c r="J206" s="1"/>
      <c r="K206" s="1"/>
      <c r="L206" s="1"/>
      <c r="M206" s="1"/>
      <c r="N206" s="1"/>
      <c r="O206" s="1"/>
      <c r="P206" s="1"/>
      <c r="Q206" s="1"/>
      <c r="R206" s="1"/>
      <c r="S206" s="1"/>
      <c r="T206" s="1"/>
      <c r="U206" s="1"/>
      <c r="V206" s="1"/>
      <c r="W206" s="1"/>
      <c r="X206" s="1"/>
    </row>
    <row r="207" spans="1:24" ht="12.75" x14ac:dyDescent="0.2">
      <c r="A207" s="1"/>
      <c r="B207" s="1"/>
      <c r="C207" s="1"/>
      <c r="D207" s="1"/>
      <c r="E207" s="1"/>
      <c r="F207" s="6"/>
      <c r="G207" s="1"/>
      <c r="H207" s="1"/>
      <c r="I207" s="1"/>
      <c r="J207" s="1"/>
      <c r="K207" s="1"/>
      <c r="L207" s="1"/>
      <c r="M207" s="1"/>
      <c r="N207" s="1"/>
      <c r="O207" s="1"/>
      <c r="P207" s="1"/>
      <c r="Q207" s="1"/>
      <c r="R207" s="1"/>
      <c r="S207" s="1"/>
      <c r="T207" s="1"/>
      <c r="U207" s="1"/>
      <c r="V207" s="1"/>
      <c r="W207" s="1"/>
      <c r="X207" s="1"/>
    </row>
    <row r="208" spans="1:24" ht="12.75" x14ac:dyDescent="0.2">
      <c r="A208" s="1"/>
      <c r="B208" s="1"/>
      <c r="C208" s="1"/>
      <c r="D208" s="1"/>
      <c r="E208" s="1"/>
      <c r="F208" s="6"/>
      <c r="G208" s="1"/>
      <c r="H208" s="1"/>
      <c r="I208" s="1"/>
      <c r="J208" s="1"/>
      <c r="K208" s="1"/>
      <c r="L208" s="1"/>
      <c r="M208" s="1"/>
      <c r="N208" s="1"/>
      <c r="O208" s="1"/>
      <c r="P208" s="1"/>
      <c r="Q208" s="1"/>
      <c r="R208" s="1"/>
      <c r="S208" s="1"/>
      <c r="T208" s="1"/>
      <c r="U208" s="1"/>
      <c r="V208" s="1"/>
      <c r="W208" s="1"/>
      <c r="X208" s="1"/>
    </row>
    <row r="209" spans="1:24" ht="12.75" x14ac:dyDescent="0.2">
      <c r="A209" s="1"/>
      <c r="B209" s="1"/>
      <c r="C209" s="1"/>
      <c r="D209" s="1"/>
      <c r="E209" s="1"/>
      <c r="F209" s="6"/>
      <c r="G209" s="1"/>
      <c r="H209" s="1"/>
      <c r="I209" s="1"/>
      <c r="J209" s="1"/>
      <c r="K209" s="1"/>
      <c r="L209" s="1"/>
      <c r="M209" s="1"/>
      <c r="N209" s="1"/>
      <c r="O209" s="1"/>
      <c r="P209" s="1"/>
      <c r="Q209" s="1"/>
      <c r="R209" s="1"/>
      <c r="S209" s="1"/>
      <c r="T209" s="1"/>
      <c r="U209" s="1"/>
      <c r="V209" s="1"/>
      <c r="W209" s="1"/>
      <c r="X209" s="1"/>
    </row>
    <row r="210" spans="1:24" ht="12.75" x14ac:dyDescent="0.2">
      <c r="A210" s="1"/>
      <c r="B210" s="1"/>
      <c r="C210" s="1"/>
      <c r="D210" s="1"/>
      <c r="E210" s="1"/>
      <c r="F210" s="6"/>
      <c r="G210" s="1"/>
      <c r="H210" s="1"/>
      <c r="I210" s="1"/>
      <c r="J210" s="1"/>
      <c r="K210" s="1"/>
      <c r="L210" s="1"/>
      <c r="M210" s="1"/>
      <c r="N210" s="1"/>
      <c r="O210" s="1"/>
      <c r="P210" s="1"/>
      <c r="Q210" s="1"/>
      <c r="R210" s="1"/>
      <c r="S210" s="1"/>
      <c r="T210" s="1"/>
      <c r="U210" s="1"/>
      <c r="V210" s="1"/>
      <c r="W210" s="1"/>
      <c r="X210" s="1"/>
    </row>
    <row r="211" spans="1:24" ht="12.75" x14ac:dyDescent="0.2">
      <c r="A211" s="1"/>
      <c r="B211" s="1"/>
      <c r="C211" s="1"/>
      <c r="D211" s="1"/>
      <c r="E211" s="1"/>
      <c r="F211" s="6"/>
      <c r="G211" s="1"/>
      <c r="H211" s="1"/>
      <c r="I211" s="1"/>
      <c r="J211" s="1"/>
      <c r="K211" s="1"/>
      <c r="L211" s="1"/>
      <c r="M211" s="1"/>
      <c r="N211" s="1"/>
      <c r="O211" s="1"/>
      <c r="P211" s="1"/>
      <c r="Q211" s="1"/>
      <c r="R211" s="1"/>
      <c r="S211" s="1"/>
      <c r="T211" s="1"/>
      <c r="U211" s="1"/>
      <c r="V211" s="1"/>
      <c r="W211" s="1"/>
      <c r="X211" s="1"/>
    </row>
    <row r="212" spans="1:24" ht="12.75" x14ac:dyDescent="0.2">
      <c r="A212" s="1"/>
      <c r="B212" s="1"/>
      <c r="C212" s="1"/>
      <c r="D212" s="1"/>
      <c r="E212" s="1"/>
      <c r="F212" s="6"/>
      <c r="G212" s="1"/>
      <c r="H212" s="1"/>
      <c r="I212" s="1"/>
      <c r="J212" s="1"/>
      <c r="K212" s="1"/>
      <c r="L212" s="1"/>
      <c r="M212" s="1"/>
      <c r="N212" s="1"/>
      <c r="O212" s="1"/>
      <c r="P212" s="1"/>
      <c r="Q212" s="1"/>
      <c r="R212" s="1"/>
      <c r="S212" s="1"/>
      <c r="T212" s="1"/>
      <c r="U212" s="1"/>
      <c r="V212" s="1"/>
      <c r="W212" s="1"/>
      <c r="X212" s="1"/>
    </row>
    <row r="213" spans="1:24" ht="12.75" x14ac:dyDescent="0.2">
      <c r="A213" s="1"/>
      <c r="B213" s="1"/>
      <c r="C213" s="1"/>
      <c r="D213" s="1"/>
      <c r="E213" s="1"/>
      <c r="F213" s="6"/>
      <c r="G213" s="1"/>
      <c r="H213" s="1"/>
      <c r="I213" s="1"/>
      <c r="J213" s="1"/>
      <c r="K213" s="1"/>
      <c r="L213" s="1"/>
      <c r="M213" s="1"/>
      <c r="N213" s="1"/>
      <c r="O213" s="1"/>
      <c r="P213" s="1"/>
      <c r="Q213" s="1"/>
      <c r="R213" s="1"/>
      <c r="S213" s="1"/>
      <c r="T213" s="1"/>
      <c r="U213" s="1"/>
      <c r="V213" s="1"/>
      <c r="W213" s="1"/>
      <c r="X213" s="1"/>
    </row>
    <row r="214" spans="1:24" ht="12.75" x14ac:dyDescent="0.2">
      <c r="A214" s="1"/>
      <c r="B214" s="1"/>
      <c r="C214" s="1"/>
      <c r="D214" s="1"/>
      <c r="E214" s="1"/>
      <c r="F214" s="6"/>
      <c r="G214" s="1"/>
      <c r="H214" s="1"/>
      <c r="I214" s="1"/>
      <c r="J214" s="1"/>
      <c r="K214" s="1"/>
      <c r="L214" s="1"/>
      <c r="M214" s="1"/>
      <c r="N214" s="1"/>
      <c r="O214" s="1"/>
      <c r="P214" s="1"/>
      <c r="Q214" s="1"/>
      <c r="R214" s="1"/>
      <c r="S214" s="1"/>
      <c r="T214" s="1"/>
      <c r="U214" s="1"/>
      <c r="V214" s="1"/>
      <c r="W214" s="1"/>
      <c r="X214" s="1"/>
    </row>
    <row r="215" spans="1:24" ht="12.75" x14ac:dyDescent="0.2">
      <c r="A215" s="1"/>
      <c r="B215" s="1"/>
      <c r="C215" s="1"/>
      <c r="D215" s="1"/>
      <c r="E215" s="1"/>
      <c r="F215" s="6"/>
      <c r="G215" s="1"/>
      <c r="H215" s="1"/>
      <c r="I215" s="1"/>
      <c r="J215" s="1"/>
      <c r="K215" s="1"/>
      <c r="L215" s="1"/>
      <c r="M215" s="1"/>
      <c r="N215" s="1"/>
      <c r="O215" s="1"/>
      <c r="P215" s="1"/>
      <c r="Q215" s="1"/>
      <c r="R215" s="1"/>
      <c r="S215" s="1"/>
      <c r="T215" s="1"/>
      <c r="U215" s="1"/>
      <c r="V215" s="1"/>
      <c r="W215" s="1"/>
      <c r="X215" s="1"/>
    </row>
    <row r="216" spans="1:24" ht="12.75" x14ac:dyDescent="0.2">
      <c r="A216" s="1"/>
      <c r="B216" s="1"/>
      <c r="C216" s="1"/>
      <c r="D216" s="1"/>
      <c r="E216" s="1"/>
      <c r="F216" s="6"/>
      <c r="G216" s="1"/>
      <c r="H216" s="1"/>
      <c r="I216" s="1"/>
      <c r="J216" s="1"/>
      <c r="K216" s="1"/>
      <c r="L216" s="1"/>
      <c r="M216" s="1"/>
      <c r="N216" s="1"/>
      <c r="O216" s="1"/>
      <c r="P216" s="1"/>
      <c r="Q216" s="1"/>
      <c r="R216" s="1"/>
      <c r="S216" s="1"/>
      <c r="T216" s="1"/>
      <c r="U216" s="1"/>
      <c r="V216" s="1"/>
      <c r="W216" s="1"/>
      <c r="X216" s="1"/>
    </row>
    <row r="217" spans="1:24" ht="12.75" x14ac:dyDescent="0.2">
      <c r="A217" s="1"/>
      <c r="B217" s="1"/>
      <c r="C217" s="1"/>
      <c r="D217" s="1"/>
      <c r="E217" s="1"/>
      <c r="F217" s="6"/>
      <c r="G217" s="1"/>
      <c r="H217" s="1"/>
      <c r="I217" s="1"/>
      <c r="J217" s="1"/>
      <c r="K217" s="1"/>
      <c r="L217" s="1"/>
      <c r="M217" s="1"/>
      <c r="N217" s="1"/>
      <c r="O217" s="1"/>
      <c r="P217" s="1"/>
      <c r="Q217" s="1"/>
      <c r="R217" s="1"/>
      <c r="S217" s="1"/>
      <c r="T217" s="1"/>
      <c r="U217" s="1"/>
      <c r="V217" s="1"/>
      <c r="W217" s="1"/>
      <c r="X217" s="1"/>
    </row>
    <row r="218" spans="1:24" ht="12.75" x14ac:dyDescent="0.2">
      <c r="A218" s="1"/>
      <c r="B218" s="1"/>
      <c r="C218" s="1"/>
      <c r="D218" s="1"/>
      <c r="E218" s="1"/>
      <c r="F218" s="6"/>
      <c r="G218" s="1"/>
      <c r="H218" s="1"/>
      <c r="I218" s="1"/>
      <c r="J218" s="1"/>
      <c r="K218" s="1"/>
      <c r="L218" s="1"/>
      <c r="M218" s="1"/>
      <c r="N218" s="1"/>
      <c r="O218" s="1"/>
      <c r="P218" s="1"/>
      <c r="Q218" s="1"/>
      <c r="R218" s="1"/>
      <c r="S218" s="1"/>
      <c r="T218" s="1"/>
      <c r="U218" s="1"/>
      <c r="V218" s="1"/>
      <c r="W218" s="1"/>
      <c r="X218" s="1"/>
    </row>
    <row r="219" spans="1:24" ht="12.75" x14ac:dyDescent="0.2">
      <c r="A219" s="1"/>
      <c r="B219" s="1"/>
      <c r="C219" s="1"/>
      <c r="D219" s="1"/>
      <c r="E219" s="1"/>
      <c r="F219" s="6"/>
      <c r="G219" s="1"/>
      <c r="H219" s="1"/>
      <c r="I219" s="1"/>
      <c r="J219" s="1"/>
      <c r="K219" s="1"/>
      <c r="L219" s="1"/>
      <c r="M219" s="1"/>
      <c r="N219" s="1"/>
      <c r="O219" s="1"/>
      <c r="P219" s="1"/>
      <c r="Q219" s="1"/>
      <c r="R219" s="1"/>
      <c r="S219" s="1"/>
      <c r="T219" s="1"/>
      <c r="U219" s="1"/>
      <c r="V219" s="1"/>
      <c r="W219" s="1"/>
      <c r="X219" s="1"/>
    </row>
    <row r="220" spans="1:24" ht="12.75" x14ac:dyDescent="0.2">
      <c r="A220" s="1"/>
      <c r="B220" s="1"/>
      <c r="C220" s="1"/>
      <c r="D220" s="1"/>
      <c r="E220" s="1"/>
      <c r="F220" s="6"/>
      <c r="G220" s="1"/>
      <c r="H220" s="1"/>
      <c r="I220" s="1"/>
      <c r="J220" s="1"/>
      <c r="K220" s="1"/>
      <c r="L220" s="1"/>
      <c r="M220" s="1"/>
      <c r="N220" s="1"/>
      <c r="O220" s="1"/>
      <c r="P220" s="1"/>
      <c r="Q220" s="1"/>
      <c r="R220" s="1"/>
      <c r="S220" s="1"/>
      <c r="T220" s="1"/>
      <c r="U220" s="1"/>
      <c r="V220" s="1"/>
      <c r="W220" s="1"/>
      <c r="X220" s="1"/>
    </row>
    <row r="221" spans="1:24" ht="12.75" x14ac:dyDescent="0.2">
      <c r="F221" s="7"/>
    </row>
    <row r="222" spans="1:24" ht="12.75" x14ac:dyDescent="0.2">
      <c r="F222" s="7"/>
    </row>
    <row r="223" spans="1:24" ht="12.75" x14ac:dyDescent="0.2">
      <c r="F223" s="7"/>
    </row>
    <row r="224" spans="1:24" ht="12.75" x14ac:dyDescent="0.2">
      <c r="F224" s="7"/>
    </row>
    <row r="225" spans="6:6" ht="12.75" x14ac:dyDescent="0.2">
      <c r="F225" s="7"/>
    </row>
    <row r="226" spans="6:6" ht="12.75" x14ac:dyDescent="0.2">
      <c r="F226" s="7"/>
    </row>
    <row r="227" spans="6:6" ht="12.75" x14ac:dyDescent="0.2">
      <c r="F227" s="7"/>
    </row>
    <row r="228" spans="6:6" ht="12.75" x14ac:dyDescent="0.2">
      <c r="F228" s="7"/>
    </row>
    <row r="229" spans="6:6" ht="12.75" x14ac:dyDescent="0.2">
      <c r="F229" s="7"/>
    </row>
    <row r="230" spans="6:6" ht="12.75" x14ac:dyDescent="0.2">
      <c r="F230" s="7"/>
    </row>
    <row r="231" spans="6:6" ht="12.75" x14ac:dyDescent="0.2">
      <c r="F231" s="7"/>
    </row>
    <row r="232" spans="6:6" ht="12.75" x14ac:dyDescent="0.2">
      <c r="F232" s="7"/>
    </row>
    <row r="233" spans="6:6" ht="12.75" x14ac:dyDescent="0.2">
      <c r="F233" s="7"/>
    </row>
    <row r="234" spans="6:6" ht="12.75" x14ac:dyDescent="0.2">
      <c r="F234" s="7"/>
    </row>
    <row r="235" spans="6:6" ht="12.75" x14ac:dyDescent="0.2">
      <c r="F235" s="7"/>
    </row>
    <row r="236" spans="6:6" ht="12.75" x14ac:dyDescent="0.2">
      <c r="F236" s="7"/>
    </row>
    <row r="237" spans="6:6" ht="12.75" x14ac:dyDescent="0.2">
      <c r="F237" s="7"/>
    </row>
    <row r="238" spans="6:6" ht="12.75" x14ac:dyDescent="0.2">
      <c r="F238" s="7"/>
    </row>
    <row r="239" spans="6:6" ht="12.75" x14ac:dyDescent="0.2">
      <c r="F239" s="7"/>
    </row>
    <row r="240" spans="6:6" ht="12.75" x14ac:dyDescent="0.2">
      <c r="F240" s="7"/>
    </row>
    <row r="241" spans="6:6" ht="12.75" x14ac:dyDescent="0.2">
      <c r="F241" s="7"/>
    </row>
    <row r="242" spans="6:6" ht="12.75" x14ac:dyDescent="0.2">
      <c r="F242" s="7"/>
    </row>
    <row r="243" spans="6:6" ht="12.75" x14ac:dyDescent="0.2">
      <c r="F243" s="7"/>
    </row>
    <row r="244" spans="6:6" ht="12.75" x14ac:dyDescent="0.2">
      <c r="F244" s="7"/>
    </row>
    <row r="245" spans="6:6" ht="12.75" x14ac:dyDescent="0.2">
      <c r="F245" s="7"/>
    </row>
    <row r="246" spans="6:6" ht="12.75" x14ac:dyDescent="0.2">
      <c r="F246" s="7"/>
    </row>
    <row r="247" spans="6:6" ht="12.75" x14ac:dyDescent="0.2">
      <c r="F247" s="7"/>
    </row>
    <row r="248" spans="6:6" ht="12.75" x14ac:dyDescent="0.2">
      <c r="F248" s="7"/>
    </row>
    <row r="249" spans="6:6" ht="12.75" x14ac:dyDescent="0.2">
      <c r="F249" s="7"/>
    </row>
    <row r="250" spans="6:6" ht="12.75" x14ac:dyDescent="0.2">
      <c r="F250" s="7"/>
    </row>
    <row r="251" spans="6:6" ht="12.75" x14ac:dyDescent="0.2">
      <c r="F251" s="7"/>
    </row>
    <row r="252" spans="6:6" ht="12.75" x14ac:dyDescent="0.2">
      <c r="F252" s="7"/>
    </row>
    <row r="253" spans="6:6" ht="12.75" x14ac:dyDescent="0.2">
      <c r="F253" s="7"/>
    </row>
    <row r="254" spans="6:6" ht="12.75" x14ac:dyDescent="0.2">
      <c r="F254" s="7"/>
    </row>
    <row r="255" spans="6:6" ht="12.75" x14ac:dyDescent="0.2">
      <c r="F255" s="7"/>
    </row>
    <row r="256" spans="6:6" ht="12.75" x14ac:dyDescent="0.2">
      <c r="F256" s="7"/>
    </row>
    <row r="257" spans="6:6" ht="12.75" x14ac:dyDescent="0.2">
      <c r="F257" s="7"/>
    </row>
    <row r="258" spans="6:6" ht="12.75" x14ac:dyDescent="0.2">
      <c r="F258" s="7"/>
    </row>
    <row r="259" spans="6:6" ht="12.75" x14ac:dyDescent="0.2">
      <c r="F259" s="7"/>
    </row>
    <row r="260" spans="6:6" ht="12.75" x14ac:dyDescent="0.2">
      <c r="F260" s="7"/>
    </row>
    <row r="261" spans="6:6" ht="12.75" x14ac:dyDescent="0.2">
      <c r="F261" s="7"/>
    </row>
    <row r="262" spans="6:6" ht="12.75" x14ac:dyDescent="0.2">
      <c r="F262" s="7"/>
    </row>
    <row r="263" spans="6:6" ht="12.75" x14ac:dyDescent="0.2">
      <c r="F263" s="7"/>
    </row>
    <row r="264" spans="6:6" ht="12.75" x14ac:dyDescent="0.2">
      <c r="F264" s="7"/>
    </row>
    <row r="265" spans="6:6" ht="12.75" x14ac:dyDescent="0.2">
      <c r="F265" s="7"/>
    </row>
    <row r="266" spans="6:6" ht="12.75" x14ac:dyDescent="0.2">
      <c r="F266" s="7"/>
    </row>
    <row r="267" spans="6:6" ht="12.75" x14ac:dyDescent="0.2">
      <c r="F267" s="7"/>
    </row>
    <row r="268" spans="6:6" ht="12.75" x14ac:dyDescent="0.2">
      <c r="F268" s="7"/>
    </row>
    <row r="269" spans="6:6" ht="12.75" x14ac:dyDescent="0.2">
      <c r="F269" s="7"/>
    </row>
    <row r="270" spans="6:6" ht="12.75" x14ac:dyDescent="0.2">
      <c r="F270" s="7"/>
    </row>
    <row r="271" spans="6:6" ht="12.75" x14ac:dyDescent="0.2">
      <c r="F271" s="7"/>
    </row>
    <row r="272" spans="6:6" ht="12.75" x14ac:dyDescent="0.2">
      <c r="F272" s="7"/>
    </row>
    <row r="273" spans="6:6" ht="12.75" x14ac:dyDescent="0.2">
      <c r="F273" s="7"/>
    </row>
    <row r="274" spans="6:6" ht="12.75" x14ac:dyDescent="0.2">
      <c r="F274" s="7"/>
    </row>
    <row r="275" spans="6:6" ht="12.75" x14ac:dyDescent="0.2">
      <c r="F275" s="7"/>
    </row>
    <row r="276" spans="6:6" ht="12.75" x14ac:dyDescent="0.2">
      <c r="F276" s="7"/>
    </row>
    <row r="277" spans="6:6" ht="12.75" x14ac:dyDescent="0.2">
      <c r="F277" s="7"/>
    </row>
    <row r="278" spans="6:6" ht="12.75" x14ac:dyDescent="0.2">
      <c r="F278" s="7"/>
    </row>
    <row r="279" spans="6:6" ht="12.75" x14ac:dyDescent="0.2">
      <c r="F279" s="7"/>
    </row>
    <row r="280" spans="6:6" ht="12.75" x14ac:dyDescent="0.2">
      <c r="F280" s="7"/>
    </row>
    <row r="281" spans="6:6" ht="12.75" x14ac:dyDescent="0.2">
      <c r="F281" s="7"/>
    </row>
    <row r="282" spans="6:6" ht="12.75" x14ac:dyDescent="0.2">
      <c r="F282" s="7"/>
    </row>
    <row r="283" spans="6:6" ht="12.75" x14ac:dyDescent="0.2">
      <c r="F283" s="7"/>
    </row>
    <row r="284" spans="6:6" ht="12.75" x14ac:dyDescent="0.2">
      <c r="F284" s="7"/>
    </row>
    <row r="285" spans="6:6" ht="12.75" x14ac:dyDescent="0.2">
      <c r="F285" s="7"/>
    </row>
    <row r="286" spans="6:6" ht="12.75" x14ac:dyDescent="0.2">
      <c r="F286" s="7"/>
    </row>
    <row r="287" spans="6:6" ht="12.75" x14ac:dyDescent="0.2">
      <c r="F287" s="7"/>
    </row>
    <row r="288" spans="6:6" ht="12.75" x14ac:dyDescent="0.2">
      <c r="F288" s="7"/>
    </row>
    <row r="289" spans="6:6" ht="12.75" x14ac:dyDescent="0.2">
      <c r="F289" s="7"/>
    </row>
    <row r="290" spans="6:6" ht="12.75" x14ac:dyDescent="0.2">
      <c r="F290" s="7"/>
    </row>
    <row r="291" spans="6:6" ht="12.75" x14ac:dyDescent="0.2">
      <c r="F291" s="7"/>
    </row>
    <row r="292" spans="6:6" ht="12.75" x14ac:dyDescent="0.2">
      <c r="F292" s="7"/>
    </row>
    <row r="293" spans="6:6" ht="12.75" x14ac:dyDescent="0.2">
      <c r="F293" s="7"/>
    </row>
    <row r="294" spans="6:6" ht="12.75" x14ac:dyDescent="0.2">
      <c r="F294" s="7"/>
    </row>
    <row r="295" spans="6:6" ht="12.75" x14ac:dyDescent="0.2">
      <c r="F295" s="7"/>
    </row>
    <row r="296" spans="6:6" ht="12.75" x14ac:dyDescent="0.2">
      <c r="F296" s="7"/>
    </row>
    <row r="297" spans="6:6" ht="12.75" x14ac:dyDescent="0.2">
      <c r="F297" s="7"/>
    </row>
    <row r="298" spans="6:6" ht="12.75" x14ac:dyDescent="0.2">
      <c r="F298" s="7"/>
    </row>
    <row r="299" spans="6:6" ht="12.75" x14ac:dyDescent="0.2">
      <c r="F299" s="7"/>
    </row>
    <row r="300" spans="6:6" ht="12.75" x14ac:dyDescent="0.2">
      <c r="F300" s="7"/>
    </row>
    <row r="301" spans="6:6" ht="12.75" x14ac:dyDescent="0.2">
      <c r="F301" s="7"/>
    </row>
    <row r="302" spans="6:6" ht="12.75" x14ac:dyDescent="0.2">
      <c r="F302" s="7"/>
    </row>
    <row r="303" spans="6:6" ht="12.75" x14ac:dyDescent="0.2">
      <c r="F303" s="7"/>
    </row>
    <row r="304" spans="6:6" ht="12.75" x14ac:dyDescent="0.2">
      <c r="F304" s="7"/>
    </row>
    <row r="305" spans="6:6" ht="12.75" x14ac:dyDescent="0.2">
      <c r="F305" s="7"/>
    </row>
    <row r="306" spans="6:6" ht="12.75" x14ac:dyDescent="0.2">
      <c r="F306" s="7"/>
    </row>
    <row r="307" spans="6:6" ht="12.75" x14ac:dyDescent="0.2">
      <c r="F307" s="7"/>
    </row>
    <row r="308" spans="6:6" ht="12.75" x14ac:dyDescent="0.2">
      <c r="F308" s="7"/>
    </row>
    <row r="309" spans="6:6" ht="12.75" x14ac:dyDescent="0.2">
      <c r="F309" s="7"/>
    </row>
    <row r="310" spans="6:6" ht="12.75" x14ac:dyDescent="0.2">
      <c r="F310" s="7"/>
    </row>
    <row r="311" spans="6:6" ht="12.75" x14ac:dyDescent="0.2">
      <c r="F311" s="7"/>
    </row>
    <row r="312" spans="6:6" ht="12.75" x14ac:dyDescent="0.2">
      <c r="F312" s="7"/>
    </row>
    <row r="313" spans="6:6" ht="12.75" x14ac:dyDescent="0.2">
      <c r="F313" s="7"/>
    </row>
    <row r="314" spans="6:6" ht="12.75" x14ac:dyDescent="0.2">
      <c r="F314" s="7"/>
    </row>
    <row r="315" spans="6:6" ht="12.75" x14ac:dyDescent="0.2">
      <c r="F315" s="7"/>
    </row>
    <row r="316" spans="6:6" ht="12.75" x14ac:dyDescent="0.2">
      <c r="F316" s="7"/>
    </row>
    <row r="317" spans="6:6" ht="12.75" x14ac:dyDescent="0.2">
      <c r="F317" s="7"/>
    </row>
    <row r="318" spans="6:6" ht="12.75" x14ac:dyDescent="0.2">
      <c r="F318" s="7"/>
    </row>
    <row r="319" spans="6:6" ht="12.75" x14ac:dyDescent="0.2">
      <c r="F319" s="7"/>
    </row>
    <row r="320" spans="6:6" ht="12.75" x14ac:dyDescent="0.2">
      <c r="F320" s="7"/>
    </row>
    <row r="321" spans="6:6" ht="12.75" x14ac:dyDescent="0.2">
      <c r="F321" s="7"/>
    </row>
    <row r="322" spans="6:6" ht="12.75" x14ac:dyDescent="0.2">
      <c r="F322" s="7"/>
    </row>
    <row r="323" spans="6:6" ht="12.75" x14ac:dyDescent="0.2">
      <c r="F323" s="7"/>
    </row>
    <row r="324" spans="6:6" ht="12.75" x14ac:dyDescent="0.2">
      <c r="F324" s="7"/>
    </row>
    <row r="325" spans="6:6" ht="12.75" x14ac:dyDescent="0.2">
      <c r="F325" s="7"/>
    </row>
    <row r="326" spans="6:6" ht="12.75" x14ac:dyDescent="0.2">
      <c r="F326" s="7"/>
    </row>
    <row r="327" spans="6:6" ht="12.75" x14ac:dyDescent="0.2">
      <c r="F327" s="7"/>
    </row>
    <row r="328" spans="6:6" ht="12.75" x14ac:dyDescent="0.2">
      <c r="F328" s="7"/>
    </row>
    <row r="329" spans="6:6" ht="12.75" x14ac:dyDescent="0.2">
      <c r="F329" s="7"/>
    </row>
    <row r="330" spans="6:6" ht="12.75" x14ac:dyDescent="0.2">
      <c r="F330" s="7"/>
    </row>
    <row r="331" spans="6:6" ht="12.75" x14ac:dyDescent="0.2">
      <c r="F331" s="7"/>
    </row>
    <row r="332" spans="6:6" ht="12.75" x14ac:dyDescent="0.2">
      <c r="F332" s="7"/>
    </row>
    <row r="333" spans="6:6" ht="12.75" x14ac:dyDescent="0.2">
      <c r="F333" s="7"/>
    </row>
    <row r="334" spans="6:6" ht="12.75" x14ac:dyDescent="0.2">
      <c r="F334" s="7"/>
    </row>
    <row r="335" spans="6:6" ht="12.75" x14ac:dyDescent="0.2">
      <c r="F335" s="7"/>
    </row>
    <row r="336" spans="6:6" ht="12.75" x14ac:dyDescent="0.2">
      <c r="F336" s="7"/>
    </row>
    <row r="337" spans="6:6" ht="12.75" x14ac:dyDescent="0.2">
      <c r="F337" s="7"/>
    </row>
    <row r="338" spans="6:6" ht="12.75" x14ac:dyDescent="0.2">
      <c r="F338" s="7"/>
    </row>
    <row r="339" spans="6:6" ht="12.75" x14ac:dyDescent="0.2">
      <c r="F339" s="7"/>
    </row>
    <row r="340" spans="6:6" ht="12.75" x14ac:dyDescent="0.2">
      <c r="F340" s="7"/>
    </row>
    <row r="341" spans="6:6" ht="12.75" x14ac:dyDescent="0.2">
      <c r="F341" s="7"/>
    </row>
    <row r="342" spans="6:6" ht="12.75" x14ac:dyDescent="0.2">
      <c r="F342" s="7"/>
    </row>
    <row r="343" spans="6:6" ht="12.75" x14ac:dyDescent="0.2">
      <c r="F343" s="7"/>
    </row>
    <row r="344" spans="6:6" ht="12.75" x14ac:dyDescent="0.2">
      <c r="F344" s="7"/>
    </row>
    <row r="345" spans="6:6" ht="12.75" x14ac:dyDescent="0.2">
      <c r="F345" s="7"/>
    </row>
    <row r="346" spans="6:6" ht="12.75" x14ac:dyDescent="0.2">
      <c r="F346" s="7"/>
    </row>
    <row r="347" spans="6:6" ht="12.75" x14ac:dyDescent="0.2">
      <c r="F347" s="7"/>
    </row>
    <row r="348" spans="6:6" ht="12.75" x14ac:dyDescent="0.2">
      <c r="F348" s="7"/>
    </row>
    <row r="349" spans="6:6" ht="12.75" x14ac:dyDescent="0.2">
      <c r="F349" s="7"/>
    </row>
    <row r="350" spans="6:6" ht="12.75" x14ac:dyDescent="0.2">
      <c r="F350" s="7"/>
    </row>
    <row r="351" spans="6:6" ht="12.75" x14ac:dyDescent="0.2">
      <c r="F351" s="7"/>
    </row>
    <row r="352" spans="6:6" ht="12.75" x14ac:dyDescent="0.2">
      <c r="F352" s="7"/>
    </row>
    <row r="353" spans="6:6" ht="12.75" x14ac:dyDescent="0.2">
      <c r="F353" s="7"/>
    </row>
    <row r="354" spans="6:6" ht="12.75" x14ac:dyDescent="0.2">
      <c r="F354" s="7"/>
    </row>
    <row r="355" spans="6:6" ht="12.75" x14ac:dyDescent="0.2">
      <c r="F355" s="7"/>
    </row>
    <row r="356" spans="6:6" ht="12.75" x14ac:dyDescent="0.2">
      <c r="F356" s="7"/>
    </row>
    <row r="357" spans="6:6" ht="12.75" x14ac:dyDescent="0.2">
      <c r="F357" s="7"/>
    </row>
    <row r="358" spans="6:6" ht="12.75" x14ac:dyDescent="0.2">
      <c r="F358" s="7"/>
    </row>
    <row r="359" spans="6:6" ht="12.75" x14ac:dyDescent="0.2">
      <c r="F359" s="7"/>
    </row>
    <row r="360" spans="6:6" ht="12.75" x14ac:dyDescent="0.2">
      <c r="F360" s="7"/>
    </row>
    <row r="361" spans="6:6" ht="12.75" x14ac:dyDescent="0.2">
      <c r="F361" s="7"/>
    </row>
    <row r="362" spans="6:6" ht="12.75" x14ac:dyDescent="0.2">
      <c r="F362" s="7"/>
    </row>
    <row r="363" spans="6:6" ht="12.75" x14ac:dyDescent="0.2">
      <c r="F363" s="7"/>
    </row>
    <row r="364" spans="6:6" ht="12.75" x14ac:dyDescent="0.2">
      <c r="F364" s="7"/>
    </row>
    <row r="365" spans="6:6" ht="12.75" x14ac:dyDescent="0.2">
      <c r="F365" s="7"/>
    </row>
    <row r="366" spans="6:6" ht="12.75" x14ac:dyDescent="0.2">
      <c r="F366" s="7"/>
    </row>
    <row r="367" spans="6:6" ht="12.75" x14ac:dyDescent="0.2">
      <c r="F367" s="7"/>
    </row>
    <row r="368" spans="6:6" ht="12.75" x14ac:dyDescent="0.2">
      <c r="F368" s="7"/>
    </row>
    <row r="369" spans="6:6" ht="12.75" x14ac:dyDescent="0.2">
      <c r="F369" s="7"/>
    </row>
    <row r="370" spans="6:6" ht="12.75" x14ac:dyDescent="0.2">
      <c r="F370" s="7"/>
    </row>
    <row r="371" spans="6:6" ht="12.75" x14ac:dyDescent="0.2">
      <c r="F371" s="7"/>
    </row>
    <row r="372" spans="6:6" ht="12.75" x14ac:dyDescent="0.2">
      <c r="F372" s="7"/>
    </row>
    <row r="373" spans="6:6" ht="12.75" x14ac:dyDescent="0.2">
      <c r="F373" s="7"/>
    </row>
    <row r="374" spans="6:6" ht="12.75" x14ac:dyDescent="0.2">
      <c r="F374" s="7"/>
    </row>
    <row r="375" spans="6:6" ht="12.75" x14ac:dyDescent="0.2">
      <c r="F375" s="7"/>
    </row>
    <row r="376" spans="6:6" ht="12.75" x14ac:dyDescent="0.2">
      <c r="F376" s="7"/>
    </row>
    <row r="377" spans="6:6" ht="12.75" x14ac:dyDescent="0.2">
      <c r="F377" s="7"/>
    </row>
    <row r="378" spans="6:6" ht="12.75" x14ac:dyDescent="0.2">
      <c r="F378" s="7"/>
    </row>
    <row r="379" spans="6:6" ht="12.75" x14ac:dyDescent="0.2">
      <c r="F379" s="7"/>
    </row>
    <row r="380" spans="6:6" ht="12.75" x14ac:dyDescent="0.2">
      <c r="F380" s="7"/>
    </row>
    <row r="381" spans="6:6" ht="12.75" x14ac:dyDescent="0.2">
      <c r="F381" s="7"/>
    </row>
    <row r="382" spans="6:6" ht="12.75" x14ac:dyDescent="0.2">
      <c r="F382" s="7"/>
    </row>
    <row r="383" spans="6:6" ht="12.75" x14ac:dyDescent="0.2">
      <c r="F383" s="7"/>
    </row>
    <row r="384" spans="6:6" ht="12.75" x14ac:dyDescent="0.2">
      <c r="F384" s="7"/>
    </row>
    <row r="385" spans="6:6" ht="12.75" x14ac:dyDescent="0.2">
      <c r="F385" s="7"/>
    </row>
    <row r="386" spans="6:6" ht="12.75" x14ac:dyDescent="0.2">
      <c r="F386" s="7"/>
    </row>
    <row r="387" spans="6:6" ht="12.75" x14ac:dyDescent="0.2">
      <c r="F387" s="7"/>
    </row>
    <row r="388" spans="6:6" ht="12.75" x14ac:dyDescent="0.2">
      <c r="F388" s="7"/>
    </row>
    <row r="389" spans="6:6" ht="12.75" x14ac:dyDescent="0.2">
      <c r="F389" s="7"/>
    </row>
    <row r="390" spans="6:6" ht="12.75" x14ac:dyDescent="0.2">
      <c r="F390" s="7"/>
    </row>
    <row r="391" spans="6:6" ht="12.75" x14ac:dyDescent="0.2">
      <c r="F391" s="7"/>
    </row>
    <row r="392" spans="6:6" ht="12.75" x14ac:dyDescent="0.2">
      <c r="F392" s="7"/>
    </row>
    <row r="393" spans="6:6" ht="12.75" x14ac:dyDescent="0.2">
      <c r="F393" s="7"/>
    </row>
    <row r="394" spans="6:6" ht="12.75" x14ac:dyDescent="0.2">
      <c r="F394" s="7"/>
    </row>
    <row r="395" spans="6:6" ht="12.75" x14ac:dyDescent="0.2">
      <c r="F395" s="7"/>
    </row>
    <row r="396" spans="6:6" ht="12.75" x14ac:dyDescent="0.2">
      <c r="F396" s="7"/>
    </row>
    <row r="397" spans="6:6" ht="12.75" x14ac:dyDescent="0.2">
      <c r="F397" s="7"/>
    </row>
    <row r="398" spans="6:6" ht="12.75" x14ac:dyDescent="0.2">
      <c r="F398" s="7"/>
    </row>
    <row r="399" spans="6:6" ht="12.75" x14ac:dyDescent="0.2">
      <c r="F399" s="7"/>
    </row>
    <row r="400" spans="6:6" ht="12.75" x14ac:dyDescent="0.2">
      <c r="F400" s="7"/>
    </row>
    <row r="401" spans="6:6" ht="12.75" x14ac:dyDescent="0.2">
      <c r="F401" s="7"/>
    </row>
    <row r="402" spans="6:6" ht="12.75" x14ac:dyDescent="0.2">
      <c r="F402" s="7"/>
    </row>
    <row r="403" spans="6:6" ht="12.75" x14ac:dyDescent="0.2">
      <c r="F403" s="7"/>
    </row>
    <row r="404" spans="6:6" ht="12.75" x14ac:dyDescent="0.2">
      <c r="F404" s="7"/>
    </row>
    <row r="405" spans="6:6" ht="12.75" x14ac:dyDescent="0.2">
      <c r="F405" s="7"/>
    </row>
    <row r="406" spans="6:6" ht="12.75" x14ac:dyDescent="0.2">
      <c r="F406" s="7"/>
    </row>
    <row r="407" spans="6:6" ht="12.75" x14ac:dyDescent="0.2">
      <c r="F407" s="7"/>
    </row>
    <row r="408" spans="6:6" ht="12.75" x14ac:dyDescent="0.2">
      <c r="F408" s="7"/>
    </row>
    <row r="409" spans="6:6" ht="12.75" x14ac:dyDescent="0.2">
      <c r="F409" s="7"/>
    </row>
    <row r="410" spans="6:6" ht="12.75" x14ac:dyDescent="0.2">
      <c r="F410" s="7"/>
    </row>
    <row r="411" spans="6:6" ht="12.75" x14ac:dyDescent="0.2">
      <c r="F411" s="7"/>
    </row>
    <row r="412" spans="6:6" ht="12.75" x14ac:dyDescent="0.2">
      <c r="F412" s="7"/>
    </row>
    <row r="413" spans="6:6" ht="12.75" x14ac:dyDescent="0.2">
      <c r="F413" s="7"/>
    </row>
    <row r="414" spans="6:6" ht="12.75" x14ac:dyDescent="0.2">
      <c r="F414" s="7"/>
    </row>
    <row r="415" spans="6:6" ht="12.75" x14ac:dyDescent="0.2">
      <c r="F415" s="7"/>
    </row>
    <row r="416" spans="6:6" ht="12.75" x14ac:dyDescent="0.2">
      <c r="F416" s="7"/>
    </row>
    <row r="417" spans="6:6" ht="12.75" x14ac:dyDescent="0.2">
      <c r="F417" s="7"/>
    </row>
    <row r="418" spans="6:6" ht="12.75" x14ac:dyDescent="0.2">
      <c r="F418" s="7"/>
    </row>
    <row r="419" spans="6:6" ht="12.75" x14ac:dyDescent="0.2">
      <c r="F419" s="7"/>
    </row>
    <row r="420" spans="6:6" ht="12.75" x14ac:dyDescent="0.2">
      <c r="F420" s="7"/>
    </row>
    <row r="421" spans="6:6" ht="12.75" x14ac:dyDescent="0.2">
      <c r="F421" s="7"/>
    </row>
    <row r="422" spans="6:6" ht="12.75" x14ac:dyDescent="0.2">
      <c r="F422" s="7"/>
    </row>
    <row r="423" spans="6:6" ht="12.75" x14ac:dyDescent="0.2">
      <c r="F423" s="7"/>
    </row>
    <row r="424" spans="6:6" ht="12.75" x14ac:dyDescent="0.2">
      <c r="F424" s="7"/>
    </row>
    <row r="425" spans="6:6" ht="12.75" x14ac:dyDescent="0.2">
      <c r="F425" s="7"/>
    </row>
    <row r="426" spans="6:6" ht="12.75" x14ac:dyDescent="0.2">
      <c r="F426" s="7"/>
    </row>
    <row r="427" spans="6:6" ht="12.75" x14ac:dyDescent="0.2">
      <c r="F427" s="7"/>
    </row>
    <row r="428" spans="6:6" ht="12.75" x14ac:dyDescent="0.2">
      <c r="F428" s="7"/>
    </row>
    <row r="429" spans="6:6" ht="12.75" x14ac:dyDescent="0.2">
      <c r="F429" s="7"/>
    </row>
    <row r="430" spans="6:6" ht="12.75" x14ac:dyDescent="0.2">
      <c r="F430" s="7"/>
    </row>
    <row r="431" spans="6:6" ht="12.75" x14ac:dyDescent="0.2">
      <c r="F431" s="7"/>
    </row>
    <row r="432" spans="6:6" ht="12.75" x14ac:dyDescent="0.2">
      <c r="F432" s="7"/>
    </row>
    <row r="433" spans="6:6" ht="12.75" x14ac:dyDescent="0.2">
      <c r="F433" s="7"/>
    </row>
    <row r="434" spans="6:6" ht="12.75" x14ac:dyDescent="0.2">
      <c r="F434" s="7"/>
    </row>
    <row r="435" spans="6:6" ht="12.75" x14ac:dyDescent="0.2">
      <c r="F435" s="7"/>
    </row>
    <row r="436" spans="6:6" ht="12.75" x14ac:dyDescent="0.2">
      <c r="F436" s="7"/>
    </row>
    <row r="437" spans="6:6" ht="12.75" x14ac:dyDescent="0.2">
      <c r="F437" s="7"/>
    </row>
    <row r="438" spans="6:6" ht="12.75" x14ac:dyDescent="0.2">
      <c r="F438" s="7"/>
    </row>
    <row r="439" spans="6:6" ht="12.75" x14ac:dyDescent="0.2">
      <c r="F439" s="7"/>
    </row>
    <row r="440" spans="6:6" ht="12.75" x14ac:dyDescent="0.2">
      <c r="F440" s="7"/>
    </row>
    <row r="441" spans="6:6" ht="12.75" x14ac:dyDescent="0.2">
      <c r="F441" s="7"/>
    </row>
    <row r="442" spans="6:6" ht="12.75" x14ac:dyDescent="0.2">
      <c r="F442" s="7"/>
    </row>
    <row r="443" spans="6:6" ht="12.75" x14ac:dyDescent="0.2">
      <c r="F443" s="7"/>
    </row>
    <row r="444" spans="6:6" ht="12.75" x14ac:dyDescent="0.2">
      <c r="F444" s="7"/>
    </row>
    <row r="445" spans="6:6" ht="12.75" x14ac:dyDescent="0.2">
      <c r="F445" s="7"/>
    </row>
    <row r="446" spans="6:6" ht="12.75" x14ac:dyDescent="0.2">
      <c r="F446" s="7"/>
    </row>
    <row r="447" spans="6:6" ht="12.75" x14ac:dyDescent="0.2">
      <c r="F447" s="7"/>
    </row>
    <row r="448" spans="6:6" ht="12.75" x14ac:dyDescent="0.2">
      <c r="F448" s="7"/>
    </row>
    <row r="449" spans="6:6" ht="12.75" x14ac:dyDescent="0.2">
      <c r="F449" s="7"/>
    </row>
    <row r="450" spans="6:6" ht="12.75" x14ac:dyDescent="0.2">
      <c r="F450" s="7"/>
    </row>
    <row r="451" spans="6:6" ht="12.75" x14ac:dyDescent="0.2">
      <c r="F451" s="7"/>
    </row>
    <row r="452" spans="6:6" ht="12.75" x14ac:dyDescent="0.2">
      <c r="F452" s="7"/>
    </row>
    <row r="453" spans="6:6" ht="12.75" x14ac:dyDescent="0.2">
      <c r="F453" s="7"/>
    </row>
    <row r="454" spans="6:6" ht="12.75" x14ac:dyDescent="0.2">
      <c r="F454" s="7"/>
    </row>
    <row r="455" spans="6:6" ht="12.75" x14ac:dyDescent="0.2">
      <c r="F455" s="7"/>
    </row>
    <row r="456" spans="6:6" ht="12.75" x14ac:dyDescent="0.2">
      <c r="F456" s="7"/>
    </row>
    <row r="457" spans="6:6" ht="12.75" x14ac:dyDescent="0.2">
      <c r="F457" s="7"/>
    </row>
    <row r="458" spans="6:6" ht="12.75" x14ac:dyDescent="0.2">
      <c r="F458" s="7"/>
    </row>
    <row r="459" spans="6:6" ht="12.75" x14ac:dyDescent="0.2">
      <c r="F459" s="7"/>
    </row>
    <row r="460" spans="6:6" ht="12.75" x14ac:dyDescent="0.2">
      <c r="F460" s="7"/>
    </row>
    <row r="461" spans="6:6" ht="12.75" x14ac:dyDescent="0.2">
      <c r="F461" s="7"/>
    </row>
    <row r="462" spans="6:6" ht="12.75" x14ac:dyDescent="0.2">
      <c r="F462" s="7"/>
    </row>
    <row r="463" spans="6:6" ht="12.75" x14ac:dyDescent="0.2">
      <c r="F463" s="7"/>
    </row>
    <row r="464" spans="6:6" ht="12.75" x14ac:dyDescent="0.2">
      <c r="F464" s="7"/>
    </row>
    <row r="465" spans="6:6" ht="12.75" x14ac:dyDescent="0.2">
      <c r="F465" s="7"/>
    </row>
    <row r="466" spans="6:6" ht="12.75" x14ac:dyDescent="0.2">
      <c r="F466" s="7"/>
    </row>
    <row r="467" spans="6:6" ht="12.75" x14ac:dyDescent="0.2">
      <c r="F467" s="7"/>
    </row>
    <row r="468" spans="6:6" ht="12.75" x14ac:dyDescent="0.2">
      <c r="F468" s="7"/>
    </row>
    <row r="469" spans="6:6" ht="12.75" x14ac:dyDescent="0.2">
      <c r="F469" s="7"/>
    </row>
    <row r="470" spans="6:6" ht="12.75" x14ac:dyDescent="0.2">
      <c r="F470" s="7"/>
    </row>
    <row r="471" spans="6:6" ht="12.75" x14ac:dyDescent="0.2">
      <c r="F471" s="7"/>
    </row>
    <row r="472" spans="6:6" ht="12.75" x14ac:dyDescent="0.2">
      <c r="F472" s="7"/>
    </row>
    <row r="473" spans="6:6" ht="12.75" x14ac:dyDescent="0.2">
      <c r="F473" s="7"/>
    </row>
    <row r="474" spans="6:6" ht="12.75" x14ac:dyDescent="0.2">
      <c r="F474" s="7"/>
    </row>
    <row r="475" spans="6:6" ht="12.75" x14ac:dyDescent="0.2">
      <c r="F475" s="7"/>
    </row>
    <row r="476" spans="6:6" ht="12.75" x14ac:dyDescent="0.2">
      <c r="F476" s="7"/>
    </row>
    <row r="477" spans="6:6" ht="12.75" x14ac:dyDescent="0.2">
      <c r="F477" s="7"/>
    </row>
    <row r="478" spans="6:6" ht="12.75" x14ac:dyDescent="0.2">
      <c r="F478" s="7"/>
    </row>
    <row r="479" spans="6:6" ht="12.75" x14ac:dyDescent="0.2">
      <c r="F479" s="7"/>
    </row>
    <row r="480" spans="6:6" ht="12.75" x14ac:dyDescent="0.2">
      <c r="F480" s="7"/>
    </row>
    <row r="481" spans="6:6" ht="12.75" x14ac:dyDescent="0.2">
      <c r="F481" s="7"/>
    </row>
    <row r="482" spans="6:6" ht="12.75" x14ac:dyDescent="0.2">
      <c r="F482" s="7"/>
    </row>
    <row r="483" spans="6:6" ht="12.75" x14ac:dyDescent="0.2">
      <c r="F483" s="7"/>
    </row>
    <row r="484" spans="6:6" ht="12.75" x14ac:dyDescent="0.2">
      <c r="F484" s="7"/>
    </row>
    <row r="485" spans="6:6" ht="12.75" x14ac:dyDescent="0.2">
      <c r="F485" s="7"/>
    </row>
    <row r="486" spans="6:6" ht="12.75" x14ac:dyDescent="0.2">
      <c r="F486" s="7"/>
    </row>
    <row r="487" spans="6:6" ht="12.75" x14ac:dyDescent="0.2">
      <c r="F487" s="7"/>
    </row>
    <row r="488" spans="6:6" ht="12.75" x14ac:dyDescent="0.2">
      <c r="F488" s="7"/>
    </row>
    <row r="489" spans="6:6" ht="12.75" x14ac:dyDescent="0.2">
      <c r="F489" s="7"/>
    </row>
    <row r="490" spans="6:6" ht="12.75" x14ac:dyDescent="0.2">
      <c r="F490" s="7"/>
    </row>
    <row r="491" spans="6:6" ht="12.75" x14ac:dyDescent="0.2">
      <c r="F491" s="7"/>
    </row>
    <row r="492" spans="6:6" ht="12.75" x14ac:dyDescent="0.2">
      <c r="F492" s="7"/>
    </row>
    <row r="493" spans="6:6" ht="12.75" x14ac:dyDescent="0.2">
      <c r="F493" s="7"/>
    </row>
    <row r="494" spans="6:6" ht="12.75" x14ac:dyDescent="0.2">
      <c r="F494" s="7"/>
    </row>
    <row r="495" spans="6:6" ht="12.75" x14ac:dyDescent="0.2">
      <c r="F495" s="7"/>
    </row>
    <row r="496" spans="6:6" ht="12.75" x14ac:dyDescent="0.2">
      <c r="F496" s="7"/>
    </row>
    <row r="497" spans="6:6" ht="12.75" x14ac:dyDescent="0.2">
      <c r="F497" s="7"/>
    </row>
    <row r="498" spans="6:6" ht="12.75" x14ac:dyDescent="0.2">
      <c r="F498" s="7"/>
    </row>
    <row r="499" spans="6:6" ht="12.75" x14ac:dyDescent="0.2">
      <c r="F499" s="7"/>
    </row>
    <row r="500" spans="6:6" ht="12.75" x14ac:dyDescent="0.2">
      <c r="F500" s="7"/>
    </row>
    <row r="501" spans="6:6" ht="12.75" x14ac:dyDescent="0.2">
      <c r="F501" s="7"/>
    </row>
    <row r="502" spans="6:6" ht="12.75" x14ac:dyDescent="0.2">
      <c r="F502" s="7"/>
    </row>
    <row r="503" spans="6:6" ht="12.75" x14ac:dyDescent="0.2">
      <c r="F503" s="7"/>
    </row>
    <row r="504" spans="6:6" ht="12.75" x14ac:dyDescent="0.2">
      <c r="F504" s="7"/>
    </row>
    <row r="505" spans="6:6" ht="12.75" x14ac:dyDescent="0.2">
      <c r="F505" s="7"/>
    </row>
    <row r="506" spans="6:6" ht="12.75" x14ac:dyDescent="0.2">
      <c r="F506" s="7"/>
    </row>
    <row r="507" spans="6:6" ht="12.75" x14ac:dyDescent="0.2">
      <c r="F507" s="7"/>
    </row>
    <row r="508" spans="6:6" ht="12.75" x14ac:dyDescent="0.2">
      <c r="F508" s="7"/>
    </row>
    <row r="509" spans="6:6" ht="12.75" x14ac:dyDescent="0.2">
      <c r="F509" s="7"/>
    </row>
    <row r="510" spans="6:6" ht="12.75" x14ac:dyDescent="0.2">
      <c r="F510" s="7"/>
    </row>
    <row r="511" spans="6:6" ht="12.75" x14ac:dyDescent="0.2">
      <c r="F511" s="7"/>
    </row>
    <row r="512" spans="6:6" ht="12.75" x14ac:dyDescent="0.2">
      <c r="F512" s="7"/>
    </row>
    <row r="513" spans="6:6" ht="12.75" x14ac:dyDescent="0.2">
      <c r="F513" s="7"/>
    </row>
    <row r="514" spans="6:6" ht="12.75" x14ac:dyDescent="0.2">
      <c r="F514" s="7"/>
    </row>
    <row r="515" spans="6:6" ht="12.75" x14ac:dyDescent="0.2">
      <c r="F515" s="7"/>
    </row>
    <row r="516" spans="6:6" ht="12.75" x14ac:dyDescent="0.2">
      <c r="F516" s="7"/>
    </row>
    <row r="517" spans="6:6" ht="12.75" x14ac:dyDescent="0.2">
      <c r="F517" s="7"/>
    </row>
    <row r="518" spans="6:6" ht="12.75" x14ac:dyDescent="0.2">
      <c r="F518" s="7"/>
    </row>
    <row r="519" spans="6:6" ht="12.75" x14ac:dyDescent="0.2">
      <c r="F519" s="7"/>
    </row>
    <row r="520" spans="6:6" ht="12.75" x14ac:dyDescent="0.2">
      <c r="F520" s="7"/>
    </row>
    <row r="521" spans="6:6" ht="12.75" x14ac:dyDescent="0.2">
      <c r="F521" s="7"/>
    </row>
    <row r="522" spans="6:6" ht="12.75" x14ac:dyDescent="0.2">
      <c r="F522" s="7"/>
    </row>
    <row r="523" spans="6:6" ht="12.75" x14ac:dyDescent="0.2">
      <c r="F523" s="7"/>
    </row>
    <row r="524" spans="6:6" ht="12.75" x14ac:dyDescent="0.2">
      <c r="F524" s="7"/>
    </row>
    <row r="525" spans="6:6" ht="12.75" x14ac:dyDescent="0.2">
      <c r="F525" s="7"/>
    </row>
    <row r="526" spans="6:6" ht="12.75" x14ac:dyDescent="0.2">
      <c r="F526" s="7"/>
    </row>
    <row r="527" spans="6:6" ht="12.75" x14ac:dyDescent="0.2">
      <c r="F527" s="7"/>
    </row>
    <row r="528" spans="6:6" ht="12.75" x14ac:dyDescent="0.2">
      <c r="F528" s="7"/>
    </row>
    <row r="529" spans="6:6" ht="12.75" x14ac:dyDescent="0.2">
      <c r="F529" s="7"/>
    </row>
    <row r="530" spans="6:6" ht="12.75" x14ac:dyDescent="0.2">
      <c r="F530" s="7"/>
    </row>
    <row r="531" spans="6:6" ht="12.75" x14ac:dyDescent="0.2">
      <c r="F531" s="7"/>
    </row>
    <row r="532" spans="6:6" ht="12.75" x14ac:dyDescent="0.2">
      <c r="F532" s="7"/>
    </row>
    <row r="533" spans="6:6" ht="12.75" x14ac:dyDescent="0.2">
      <c r="F533" s="7"/>
    </row>
    <row r="534" spans="6:6" ht="12.75" x14ac:dyDescent="0.2">
      <c r="F534" s="7"/>
    </row>
    <row r="535" spans="6:6" ht="12.75" x14ac:dyDescent="0.2">
      <c r="F535" s="7"/>
    </row>
    <row r="536" spans="6:6" ht="12.75" x14ac:dyDescent="0.2">
      <c r="F536" s="7"/>
    </row>
    <row r="537" spans="6:6" ht="12.75" x14ac:dyDescent="0.2">
      <c r="F537" s="7"/>
    </row>
    <row r="538" spans="6:6" ht="12.75" x14ac:dyDescent="0.2">
      <c r="F538" s="7"/>
    </row>
    <row r="539" spans="6:6" ht="12.75" x14ac:dyDescent="0.2">
      <c r="F539" s="7"/>
    </row>
    <row r="540" spans="6:6" ht="12.75" x14ac:dyDescent="0.2">
      <c r="F540" s="7"/>
    </row>
    <row r="541" spans="6:6" ht="12.75" x14ac:dyDescent="0.2">
      <c r="F541" s="7"/>
    </row>
    <row r="542" spans="6:6" ht="12.75" x14ac:dyDescent="0.2">
      <c r="F542" s="7"/>
    </row>
    <row r="543" spans="6:6" ht="12.75" x14ac:dyDescent="0.2">
      <c r="F543" s="7"/>
    </row>
    <row r="544" spans="6:6" ht="12.75" x14ac:dyDescent="0.2">
      <c r="F544" s="7"/>
    </row>
    <row r="545" spans="6:6" ht="12.75" x14ac:dyDescent="0.2">
      <c r="F545" s="7"/>
    </row>
    <row r="546" spans="6:6" ht="12.75" x14ac:dyDescent="0.2">
      <c r="F546" s="7"/>
    </row>
    <row r="547" spans="6:6" ht="12.75" x14ac:dyDescent="0.2">
      <c r="F547" s="7"/>
    </row>
    <row r="548" spans="6:6" ht="12.75" x14ac:dyDescent="0.2">
      <c r="F548" s="7"/>
    </row>
    <row r="549" spans="6:6" ht="12.75" x14ac:dyDescent="0.2">
      <c r="F549" s="7"/>
    </row>
    <row r="550" spans="6:6" ht="12.75" x14ac:dyDescent="0.2">
      <c r="F550" s="7"/>
    </row>
    <row r="551" spans="6:6" ht="12.75" x14ac:dyDescent="0.2">
      <c r="F551" s="7"/>
    </row>
    <row r="552" spans="6:6" ht="12.75" x14ac:dyDescent="0.2">
      <c r="F552" s="7"/>
    </row>
    <row r="553" spans="6:6" ht="12.75" x14ac:dyDescent="0.2">
      <c r="F553" s="7"/>
    </row>
    <row r="554" spans="6:6" ht="12.75" x14ac:dyDescent="0.2">
      <c r="F554" s="7"/>
    </row>
    <row r="555" spans="6:6" ht="12.75" x14ac:dyDescent="0.2">
      <c r="F555" s="7"/>
    </row>
    <row r="556" spans="6:6" ht="12.75" x14ac:dyDescent="0.2">
      <c r="F556" s="7"/>
    </row>
    <row r="557" spans="6:6" ht="12.75" x14ac:dyDescent="0.2">
      <c r="F557" s="7"/>
    </row>
    <row r="558" spans="6:6" ht="12.75" x14ac:dyDescent="0.2">
      <c r="F558" s="7"/>
    </row>
    <row r="559" spans="6:6" ht="12.75" x14ac:dyDescent="0.2">
      <c r="F559" s="7"/>
    </row>
    <row r="560" spans="6:6" ht="12.75" x14ac:dyDescent="0.2">
      <c r="F560" s="7"/>
    </row>
    <row r="561" spans="6:6" ht="12.75" x14ac:dyDescent="0.2">
      <c r="F561" s="7"/>
    </row>
    <row r="562" spans="6:6" ht="12.75" x14ac:dyDescent="0.2">
      <c r="F562" s="7"/>
    </row>
    <row r="563" spans="6:6" ht="12.75" x14ac:dyDescent="0.2">
      <c r="F563" s="7"/>
    </row>
    <row r="564" spans="6:6" ht="12.75" x14ac:dyDescent="0.2">
      <c r="F564" s="7"/>
    </row>
    <row r="565" spans="6:6" ht="12.75" x14ac:dyDescent="0.2">
      <c r="F565" s="7"/>
    </row>
    <row r="566" spans="6:6" ht="12.75" x14ac:dyDescent="0.2">
      <c r="F566" s="7"/>
    </row>
    <row r="567" spans="6:6" ht="12.75" x14ac:dyDescent="0.2">
      <c r="F567" s="7"/>
    </row>
    <row r="568" spans="6:6" ht="12.75" x14ac:dyDescent="0.2">
      <c r="F568" s="7"/>
    </row>
    <row r="569" spans="6:6" ht="12.75" x14ac:dyDescent="0.2">
      <c r="F569" s="7"/>
    </row>
    <row r="570" spans="6:6" ht="12.75" x14ac:dyDescent="0.2">
      <c r="F570" s="7"/>
    </row>
    <row r="571" spans="6:6" ht="12.75" x14ac:dyDescent="0.2">
      <c r="F571" s="7"/>
    </row>
    <row r="572" spans="6:6" ht="12.75" x14ac:dyDescent="0.2">
      <c r="F572" s="7"/>
    </row>
    <row r="573" spans="6:6" ht="12.75" x14ac:dyDescent="0.2">
      <c r="F573" s="7"/>
    </row>
    <row r="574" spans="6:6" ht="12.75" x14ac:dyDescent="0.2">
      <c r="F574" s="7"/>
    </row>
    <row r="575" spans="6:6" ht="12.75" x14ac:dyDescent="0.2">
      <c r="F575" s="7"/>
    </row>
    <row r="576" spans="6:6" ht="12.75" x14ac:dyDescent="0.2">
      <c r="F576" s="7"/>
    </row>
    <row r="577" spans="6:6" ht="12.75" x14ac:dyDescent="0.2">
      <c r="F577" s="7"/>
    </row>
    <row r="578" spans="6:6" ht="12.75" x14ac:dyDescent="0.2">
      <c r="F578" s="7"/>
    </row>
    <row r="579" spans="6:6" ht="12.75" x14ac:dyDescent="0.2">
      <c r="F579" s="7"/>
    </row>
    <row r="580" spans="6:6" ht="12.75" x14ac:dyDescent="0.2">
      <c r="F580" s="7"/>
    </row>
    <row r="581" spans="6:6" ht="12.75" x14ac:dyDescent="0.2">
      <c r="F581" s="7"/>
    </row>
    <row r="582" spans="6:6" ht="12.75" x14ac:dyDescent="0.2">
      <c r="F582" s="7"/>
    </row>
    <row r="583" spans="6:6" ht="12.75" x14ac:dyDescent="0.2">
      <c r="F583" s="7"/>
    </row>
    <row r="584" spans="6:6" ht="12.75" x14ac:dyDescent="0.2">
      <c r="F584" s="7"/>
    </row>
    <row r="585" spans="6:6" ht="12.75" x14ac:dyDescent="0.2">
      <c r="F585" s="7"/>
    </row>
    <row r="586" spans="6:6" ht="12.75" x14ac:dyDescent="0.2">
      <c r="F586" s="7"/>
    </row>
    <row r="587" spans="6:6" ht="12.75" x14ac:dyDescent="0.2">
      <c r="F587" s="7"/>
    </row>
    <row r="588" spans="6:6" ht="12.75" x14ac:dyDescent="0.2">
      <c r="F588" s="7"/>
    </row>
    <row r="589" spans="6:6" ht="12.75" x14ac:dyDescent="0.2">
      <c r="F589" s="7"/>
    </row>
    <row r="590" spans="6:6" ht="12.75" x14ac:dyDescent="0.2">
      <c r="F590" s="7"/>
    </row>
    <row r="591" spans="6:6" ht="12.75" x14ac:dyDescent="0.2">
      <c r="F591" s="7"/>
    </row>
    <row r="592" spans="6:6" ht="12.75" x14ac:dyDescent="0.2">
      <c r="F592" s="7"/>
    </row>
    <row r="593" spans="6:6" ht="12.75" x14ac:dyDescent="0.2">
      <c r="F593" s="7"/>
    </row>
    <row r="594" spans="6:6" ht="12.75" x14ac:dyDescent="0.2">
      <c r="F594" s="7"/>
    </row>
    <row r="595" spans="6:6" ht="12.75" x14ac:dyDescent="0.2">
      <c r="F595" s="7"/>
    </row>
    <row r="596" spans="6:6" ht="12.75" x14ac:dyDescent="0.2">
      <c r="F596" s="7"/>
    </row>
    <row r="597" spans="6:6" ht="12.75" x14ac:dyDescent="0.2">
      <c r="F597" s="7"/>
    </row>
    <row r="598" spans="6:6" ht="12.75" x14ac:dyDescent="0.2">
      <c r="F598" s="7"/>
    </row>
    <row r="599" spans="6:6" ht="12.75" x14ac:dyDescent="0.2">
      <c r="F599" s="7"/>
    </row>
    <row r="600" spans="6:6" ht="12.75" x14ac:dyDescent="0.2">
      <c r="F600" s="7"/>
    </row>
    <row r="601" spans="6:6" ht="12.75" x14ac:dyDescent="0.2">
      <c r="F601" s="7"/>
    </row>
    <row r="602" spans="6:6" ht="12.75" x14ac:dyDescent="0.2">
      <c r="F602" s="7"/>
    </row>
    <row r="603" spans="6:6" ht="12.75" x14ac:dyDescent="0.2">
      <c r="F603" s="7"/>
    </row>
    <row r="604" spans="6:6" ht="12.75" x14ac:dyDescent="0.2">
      <c r="F604" s="7"/>
    </row>
    <row r="605" spans="6:6" ht="12.75" x14ac:dyDescent="0.2">
      <c r="F605" s="7"/>
    </row>
    <row r="606" spans="6:6" ht="12.75" x14ac:dyDescent="0.2">
      <c r="F606" s="7"/>
    </row>
    <row r="607" spans="6:6" ht="12.75" x14ac:dyDescent="0.2">
      <c r="F607" s="7"/>
    </row>
    <row r="608" spans="6:6" ht="12.75" x14ac:dyDescent="0.2">
      <c r="F608" s="7"/>
    </row>
    <row r="609" spans="6:6" ht="12.75" x14ac:dyDescent="0.2">
      <c r="F609" s="7"/>
    </row>
    <row r="610" spans="6:6" ht="12.75" x14ac:dyDescent="0.2">
      <c r="F610" s="7"/>
    </row>
    <row r="611" spans="6:6" ht="12.75" x14ac:dyDescent="0.2">
      <c r="F611" s="7"/>
    </row>
    <row r="612" spans="6:6" ht="12.75" x14ac:dyDescent="0.2">
      <c r="F612" s="7"/>
    </row>
    <row r="613" spans="6:6" ht="12.75" x14ac:dyDescent="0.2">
      <c r="F613" s="7"/>
    </row>
    <row r="614" spans="6:6" ht="12.75" x14ac:dyDescent="0.2">
      <c r="F614" s="7"/>
    </row>
    <row r="615" spans="6:6" ht="12.75" x14ac:dyDescent="0.2">
      <c r="F615" s="7"/>
    </row>
    <row r="616" spans="6:6" ht="12.75" x14ac:dyDescent="0.2">
      <c r="F616" s="7"/>
    </row>
    <row r="617" spans="6:6" ht="12.75" x14ac:dyDescent="0.2">
      <c r="F617" s="7"/>
    </row>
    <row r="618" spans="6:6" ht="12.75" x14ac:dyDescent="0.2">
      <c r="F618" s="7"/>
    </row>
    <row r="619" spans="6:6" ht="12.75" x14ac:dyDescent="0.2">
      <c r="F619" s="7"/>
    </row>
    <row r="620" spans="6:6" ht="12.75" x14ac:dyDescent="0.2">
      <c r="F620" s="7"/>
    </row>
    <row r="621" spans="6:6" ht="12.75" x14ac:dyDescent="0.2">
      <c r="F621" s="7"/>
    </row>
    <row r="622" spans="6:6" ht="12.75" x14ac:dyDescent="0.2">
      <c r="F622" s="7"/>
    </row>
    <row r="623" spans="6:6" ht="12.75" x14ac:dyDescent="0.2">
      <c r="F623" s="7"/>
    </row>
    <row r="624" spans="6:6" ht="12.75" x14ac:dyDescent="0.2">
      <c r="F624" s="7"/>
    </row>
    <row r="625" spans="6:6" ht="12.75" x14ac:dyDescent="0.2">
      <c r="F625" s="7"/>
    </row>
    <row r="626" spans="6:6" ht="12.75" x14ac:dyDescent="0.2">
      <c r="F626" s="7"/>
    </row>
    <row r="627" spans="6:6" ht="12.75" x14ac:dyDescent="0.2">
      <c r="F627" s="7"/>
    </row>
    <row r="628" spans="6:6" ht="12.75" x14ac:dyDescent="0.2">
      <c r="F628" s="7"/>
    </row>
    <row r="629" spans="6:6" ht="12.75" x14ac:dyDescent="0.2">
      <c r="F629" s="7"/>
    </row>
    <row r="630" spans="6:6" ht="12.75" x14ac:dyDescent="0.2">
      <c r="F630" s="7"/>
    </row>
    <row r="631" spans="6:6" ht="12.75" x14ac:dyDescent="0.2">
      <c r="F631" s="7"/>
    </row>
    <row r="632" spans="6:6" ht="12.75" x14ac:dyDescent="0.2">
      <c r="F632" s="7"/>
    </row>
    <row r="633" spans="6:6" ht="12.75" x14ac:dyDescent="0.2">
      <c r="F633" s="7"/>
    </row>
    <row r="634" spans="6:6" ht="12.75" x14ac:dyDescent="0.2">
      <c r="F634" s="7"/>
    </row>
    <row r="635" spans="6:6" ht="12.75" x14ac:dyDescent="0.2">
      <c r="F635" s="7"/>
    </row>
    <row r="636" spans="6:6" ht="12.75" x14ac:dyDescent="0.2">
      <c r="F636" s="7"/>
    </row>
    <row r="637" spans="6:6" ht="12.75" x14ac:dyDescent="0.2">
      <c r="F637" s="7"/>
    </row>
    <row r="638" spans="6:6" ht="12.75" x14ac:dyDescent="0.2">
      <c r="F638" s="7"/>
    </row>
    <row r="639" spans="6:6" ht="12.75" x14ac:dyDescent="0.2">
      <c r="F639" s="7"/>
    </row>
    <row r="640" spans="6:6" ht="12.75" x14ac:dyDescent="0.2">
      <c r="F640" s="7"/>
    </row>
    <row r="641" spans="6:6" ht="12.75" x14ac:dyDescent="0.2">
      <c r="F641" s="7"/>
    </row>
    <row r="642" spans="6:6" ht="12.75" x14ac:dyDescent="0.2">
      <c r="F642" s="7"/>
    </row>
    <row r="643" spans="6:6" ht="12.75" x14ac:dyDescent="0.2">
      <c r="F643" s="7"/>
    </row>
    <row r="644" spans="6:6" ht="12.75" x14ac:dyDescent="0.2">
      <c r="F644" s="7"/>
    </row>
    <row r="645" spans="6:6" ht="12.75" x14ac:dyDescent="0.2">
      <c r="F645" s="7"/>
    </row>
    <row r="646" spans="6:6" ht="12.75" x14ac:dyDescent="0.2">
      <c r="F646" s="7"/>
    </row>
    <row r="647" spans="6:6" ht="12.75" x14ac:dyDescent="0.2">
      <c r="F647" s="7"/>
    </row>
    <row r="648" spans="6:6" ht="12.75" x14ac:dyDescent="0.2">
      <c r="F648" s="7"/>
    </row>
    <row r="649" spans="6:6" ht="12.75" x14ac:dyDescent="0.2">
      <c r="F649" s="7"/>
    </row>
    <row r="650" spans="6:6" ht="12.75" x14ac:dyDescent="0.2">
      <c r="F650" s="7"/>
    </row>
    <row r="651" spans="6:6" ht="12.75" x14ac:dyDescent="0.2">
      <c r="F651" s="7"/>
    </row>
    <row r="652" spans="6:6" ht="12.75" x14ac:dyDescent="0.2">
      <c r="F652" s="7"/>
    </row>
    <row r="653" spans="6:6" ht="12.75" x14ac:dyDescent="0.2">
      <c r="F653" s="7"/>
    </row>
    <row r="654" spans="6:6" ht="12.75" x14ac:dyDescent="0.2">
      <c r="F654" s="7"/>
    </row>
    <row r="655" spans="6:6" ht="12.75" x14ac:dyDescent="0.2">
      <c r="F655" s="7"/>
    </row>
    <row r="656" spans="6:6" ht="12.75" x14ac:dyDescent="0.2">
      <c r="F656" s="7"/>
    </row>
    <row r="657" spans="6:6" ht="12.75" x14ac:dyDescent="0.2">
      <c r="F657" s="7"/>
    </row>
    <row r="658" spans="6:6" ht="12.75" x14ac:dyDescent="0.2">
      <c r="F658" s="7"/>
    </row>
    <row r="659" spans="6:6" ht="12.75" x14ac:dyDescent="0.2">
      <c r="F659" s="7"/>
    </row>
    <row r="660" spans="6:6" ht="12.75" x14ac:dyDescent="0.2">
      <c r="F660" s="7"/>
    </row>
    <row r="661" spans="6:6" ht="12.75" x14ac:dyDescent="0.2">
      <c r="F661" s="7"/>
    </row>
    <row r="662" spans="6:6" ht="12.75" x14ac:dyDescent="0.2">
      <c r="F662" s="7"/>
    </row>
    <row r="663" spans="6:6" ht="12.75" x14ac:dyDescent="0.2">
      <c r="F663" s="7"/>
    </row>
    <row r="664" spans="6:6" ht="12.75" x14ac:dyDescent="0.2">
      <c r="F664" s="7"/>
    </row>
    <row r="665" spans="6:6" ht="12.75" x14ac:dyDescent="0.2">
      <c r="F665" s="7"/>
    </row>
    <row r="666" spans="6:6" ht="12.75" x14ac:dyDescent="0.2">
      <c r="F666" s="7"/>
    </row>
    <row r="667" spans="6:6" ht="12.75" x14ac:dyDescent="0.2">
      <c r="F667" s="7"/>
    </row>
    <row r="668" spans="6:6" ht="12.75" x14ac:dyDescent="0.2">
      <c r="F668" s="7"/>
    </row>
    <row r="669" spans="6:6" ht="12.75" x14ac:dyDescent="0.2">
      <c r="F669" s="7"/>
    </row>
    <row r="670" spans="6:6" ht="12.75" x14ac:dyDescent="0.2">
      <c r="F670" s="7"/>
    </row>
    <row r="671" spans="6:6" ht="12.75" x14ac:dyDescent="0.2">
      <c r="F671" s="7"/>
    </row>
    <row r="672" spans="6:6" ht="12.75" x14ac:dyDescent="0.2">
      <c r="F672" s="7"/>
    </row>
    <row r="673" spans="6:6" ht="12.75" x14ac:dyDescent="0.2">
      <c r="F673" s="7"/>
    </row>
    <row r="674" spans="6:6" ht="12.75" x14ac:dyDescent="0.2">
      <c r="F674" s="7"/>
    </row>
    <row r="675" spans="6:6" ht="12.75" x14ac:dyDescent="0.2">
      <c r="F675" s="7"/>
    </row>
    <row r="676" spans="6:6" ht="12.75" x14ac:dyDescent="0.2">
      <c r="F676" s="7"/>
    </row>
    <row r="677" spans="6:6" ht="12.75" x14ac:dyDescent="0.2">
      <c r="F677" s="7"/>
    </row>
    <row r="678" spans="6:6" ht="12.75" x14ac:dyDescent="0.2">
      <c r="F678" s="7"/>
    </row>
    <row r="679" spans="6:6" ht="12.75" x14ac:dyDescent="0.2">
      <c r="F679" s="7"/>
    </row>
    <row r="680" spans="6:6" ht="12.75" x14ac:dyDescent="0.2">
      <c r="F680" s="7"/>
    </row>
    <row r="681" spans="6:6" ht="12.75" x14ac:dyDescent="0.2">
      <c r="F681" s="7"/>
    </row>
    <row r="682" spans="6:6" ht="12.75" x14ac:dyDescent="0.2">
      <c r="F682" s="7"/>
    </row>
    <row r="683" spans="6:6" ht="12.75" x14ac:dyDescent="0.2">
      <c r="F683" s="7"/>
    </row>
    <row r="684" spans="6:6" ht="12.75" x14ac:dyDescent="0.2">
      <c r="F684" s="7"/>
    </row>
    <row r="685" spans="6:6" ht="12.75" x14ac:dyDescent="0.2">
      <c r="F685" s="7"/>
    </row>
    <row r="686" spans="6:6" ht="12.75" x14ac:dyDescent="0.2">
      <c r="F686" s="7"/>
    </row>
    <row r="687" spans="6:6" ht="12.75" x14ac:dyDescent="0.2">
      <c r="F687" s="7"/>
    </row>
    <row r="688" spans="6:6" ht="12.75" x14ac:dyDescent="0.2">
      <c r="F688" s="7"/>
    </row>
    <row r="689" spans="6:6" ht="12.75" x14ac:dyDescent="0.2">
      <c r="F689" s="7"/>
    </row>
    <row r="690" spans="6:6" ht="12.75" x14ac:dyDescent="0.2">
      <c r="F690" s="7"/>
    </row>
    <row r="691" spans="6:6" ht="12.75" x14ac:dyDescent="0.2">
      <c r="F691" s="7"/>
    </row>
    <row r="692" spans="6:6" ht="12.75" x14ac:dyDescent="0.2">
      <c r="F692" s="7"/>
    </row>
    <row r="693" spans="6:6" ht="12.75" x14ac:dyDescent="0.2">
      <c r="F693" s="7"/>
    </row>
    <row r="694" spans="6:6" ht="12.75" x14ac:dyDescent="0.2">
      <c r="F694" s="7"/>
    </row>
    <row r="695" spans="6:6" ht="12.75" x14ac:dyDescent="0.2">
      <c r="F695" s="7"/>
    </row>
    <row r="696" spans="6:6" ht="12.75" x14ac:dyDescent="0.2">
      <c r="F696" s="7"/>
    </row>
    <row r="697" spans="6:6" ht="12.75" x14ac:dyDescent="0.2">
      <c r="F697" s="7"/>
    </row>
    <row r="698" spans="6:6" ht="12.75" x14ac:dyDescent="0.2">
      <c r="F698" s="7"/>
    </row>
    <row r="699" spans="6:6" ht="12.75" x14ac:dyDescent="0.2">
      <c r="F699" s="7"/>
    </row>
    <row r="700" spans="6:6" ht="12.75" x14ac:dyDescent="0.2">
      <c r="F700" s="7"/>
    </row>
    <row r="701" spans="6:6" ht="12.75" x14ac:dyDescent="0.2">
      <c r="F701" s="7"/>
    </row>
    <row r="702" spans="6:6" ht="12.75" x14ac:dyDescent="0.2">
      <c r="F702" s="7"/>
    </row>
    <row r="703" spans="6:6" ht="12.75" x14ac:dyDescent="0.2">
      <c r="F703" s="7"/>
    </row>
    <row r="704" spans="6:6" ht="12.75" x14ac:dyDescent="0.2">
      <c r="F704" s="7"/>
    </row>
    <row r="705" spans="6:6" ht="12.75" x14ac:dyDescent="0.2">
      <c r="F705" s="7"/>
    </row>
    <row r="706" spans="6:6" ht="12.75" x14ac:dyDescent="0.2">
      <c r="F706" s="7"/>
    </row>
    <row r="707" spans="6:6" ht="12.75" x14ac:dyDescent="0.2">
      <c r="F707" s="7"/>
    </row>
    <row r="708" spans="6:6" ht="12.75" x14ac:dyDescent="0.2">
      <c r="F708" s="7"/>
    </row>
    <row r="709" spans="6:6" ht="12.75" x14ac:dyDescent="0.2">
      <c r="F709" s="7"/>
    </row>
    <row r="710" spans="6:6" ht="12.75" x14ac:dyDescent="0.2">
      <c r="F710" s="7"/>
    </row>
    <row r="711" spans="6:6" ht="12.75" x14ac:dyDescent="0.2">
      <c r="F711" s="7"/>
    </row>
    <row r="712" spans="6:6" ht="12.75" x14ac:dyDescent="0.2">
      <c r="F712" s="7"/>
    </row>
    <row r="713" spans="6:6" ht="12.75" x14ac:dyDescent="0.2">
      <c r="F713" s="7"/>
    </row>
    <row r="714" spans="6:6" ht="12.75" x14ac:dyDescent="0.2">
      <c r="F714" s="7"/>
    </row>
    <row r="715" spans="6:6" ht="12.75" x14ac:dyDescent="0.2">
      <c r="F715" s="7"/>
    </row>
    <row r="716" spans="6:6" ht="12.75" x14ac:dyDescent="0.2">
      <c r="F716" s="7"/>
    </row>
    <row r="717" spans="6:6" ht="12.75" x14ac:dyDescent="0.2">
      <c r="F717" s="7"/>
    </row>
    <row r="718" spans="6:6" ht="12.75" x14ac:dyDescent="0.2">
      <c r="F718" s="7"/>
    </row>
    <row r="719" spans="6:6" ht="12.75" x14ac:dyDescent="0.2">
      <c r="F719" s="7"/>
    </row>
    <row r="720" spans="6:6" ht="12.75" x14ac:dyDescent="0.2">
      <c r="F720" s="7"/>
    </row>
    <row r="721" spans="6:6" ht="12.75" x14ac:dyDescent="0.2">
      <c r="F721" s="7"/>
    </row>
    <row r="722" spans="6:6" ht="12.75" x14ac:dyDescent="0.2">
      <c r="F722" s="7"/>
    </row>
    <row r="723" spans="6:6" ht="12.75" x14ac:dyDescent="0.2">
      <c r="F723" s="7"/>
    </row>
    <row r="724" spans="6:6" ht="12.75" x14ac:dyDescent="0.2">
      <c r="F724" s="7"/>
    </row>
    <row r="725" spans="6:6" ht="12.75" x14ac:dyDescent="0.2">
      <c r="F725" s="7"/>
    </row>
    <row r="726" spans="6:6" ht="12.75" x14ac:dyDescent="0.2">
      <c r="F726" s="7"/>
    </row>
    <row r="727" spans="6:6" ht="12.75" x14ac:dyDescent="0.2">
      <c r="F727" s="7"/>
    </row>
    <row r="728" spans="6:6" ht="12.75" x14ac:dyDescent="0.2">
      <c r="F728" s="7"/>
    </row>
    <row r="729" spans="6:6" ht="12.75" x14ac:dyDescent="0.2">
      <c r="F729" s="7"/>
    </row>
    <row r="730" spans="6:6" ht="12.75" x14ac:dyDescent="0.2">
      <c r="F730" s="7"/>
    </row>
    <row r="731" spans="6:6" ht="12.75" x14ac:dyDescent="0.2">
      <c r="F731" s="7"/>
    </row>
    <row r="732" spans="6:6" ht="12.75" x14ac:dyDescent="0.2">
      <c r="F732" s="7"/>
    </row>
    <row r="733" spans="6:6" ht="12.75" x14ac:dyDescent="0.2">
      <c r="F733" s="7"/>
    </row>
    <row r="734" spans="6:6" ht="12.75" x14ac:dyDescent="0.2">
      <c r="F734" s="7"/>
    </row>
    <row r="735" spans="6:6" ht="12.75" x14ac:dyDescent="0.2">
      <c r="F735" s="7"/>
    </row>
    <row r="736" spans="6:6" ht="12.75" x14ac:dyDescent="0.2">
      <c r="F736" s="7"/>
    </row>
    <row r="737" spans="6:6" ht="12.75" x14ac:dyDescent="0.2">
      <c r="F737" s="7"/>
    </row>
    <row r="738" spans="6:6" ht="12.75" x14ac:dyDescent="0.2">
      <c r="F738" s="7"/>
    </row>
    <row r="739" spans="6:6" ht="12.75" x14ac:dyDescent="0.2">
      <c r="F739" s="7"/>
    </row>
    <row r="740" spans="6:6" ht="12.75" x14ac:dyDescent="0.2">
      <c r="F740" s="7"/>
    </row>
    <row r="741" spans="6:6" ht="12.75" x14ac:dyDescent="0.2">
      <c r="F741" s="7"/>
    </row>
    <row r="742" spans="6:6" ht="12.75" x14ac:dyDescent="0.2">
      <c r="F742" s="7"/>
    </row>
    <row r="743" spans="6:6" ht="12.75" x14ac:dyDescent="0.2">
      <c r="F743" s="7"/>
    </row>
    <row r="744" spans="6:6" ht="12.75" x14ac:dyDescent="0.2">
      <c r="F744" s="7"/>
    </row>
    <row r="745" spans="6:6" ht="12.75" x14ac:dyDescent="0.2">
      <c r="F745" s="7"/>
    </row>
    <row r="746" spans="6:6" ht="12.75" x14ac:dyDescent="0.2">
      <c r="F746" s="7"/>
    </row>
    <row r="747" spans="6:6" ht="12.75" x14ac:dyDescent="0.2">
      <c r="F747" s="7"/>
    </row>
    <row r="748" spans="6:6" ht="12.75" x14ac:dyDescent="0.2">
      <c r="F748" s="7"/>
    </row>
    <row r="749" spans="6:6" ht="12.75" x14ac:dyDescent="0.2">
      <c r="F749" s="7"/>
    </row>
    <row r="750" spans="6:6" ht="12.75" x14ac:dyDescent="0.2">
      <c r="F750" s="7"/>
    </row>
    <row r="751" spans="6:6" ht="12.75" x14ac:dyDescent="0.2">
      <c r="F751" s="7"/>
    </row>
    <row r="752" spans="6:6" ht="12.75" x14ac:dyDescent="0.2">
      <c r="F752" s="7"/>
    </row>
    <row r="753" spans="6:6" ht="12.75" x14ac:dyDescent="0.2">
      <c r="F753" s="7"/>
    </row>
    <row r="754" spans="6:6" ht="12.75" x14ac:dyDescent="0.2">
      <c r="F754" s="7"/>
    </row>
    <row r="755" spans="6:6" ht="12.75" x14ac:dyDescent="0.2">
      <c r="F755" s="7"/>
    </row>
    <row r="756" spans="6:6" ht="12.75" x14ac:dyDescent="0.2">
      <c r="F756" s="7"/>
    </row>
    <row r="757" spans="6:6" ht="12.75" x14ac:dyDescent="0.2">
      <c r="F757" s="7"/>
    </row>
    <row r="758" spans="6:6" ht="12.75" x14ac:dyDescent="0.2">
      <c r="F758" s="7"/>
    </row>
    <row r="759" spans="6:6" ht="12.75" x14ac:dyDescent="0.2">
      <c r="F759" s="7"/>
    </row>
    <row r="760" spans="6:6" ht="12.75" x14ac:dyDescent="0.2">
      <c r="F760" s="7"/>
    </row>
    <row r="761" spans="6:6" ht="12.75" x14ac:dyDescent="0.2">
      <c r="F761" s="7"/>
    </row>
    <row r="762" spans="6:6" ht="12.75" x14ac:dyDescent="0.2">
      <c r="F762" s="7"/>
    </row>
    <row r="763" spans="6:6" ht="12.75" x14ac:dyDescent="0.2">
      <c r="F763" s="7"/>
    </row>
    <row r="764" spans="6:6" ht="12.75" x14ac:dyDescent="0.2">
      <c r="F764" s="7"/>
    </row>
    <row r="765" spans="6:6" ht="12.75" x14ac:dyDescent="0.2">
      <c r="F765" s="7"/>
    </row>
    <row r="766" spans="6:6" ht="12.75" x14ac:dyDescent="0.2">
      <c r="F766" s="7"/>
    </row>
    <row r="767" spans="6:6" ht="12.75" x14ac:dyDescent="0.2">
      <c r="F767" s="7"/>
    </row>
    <row r="768" spans="6:6" ht="12.75" x14ac:dyDescent="0.2">
      <c r="F768" s="7"/>
    </row>
    <row r="769" spans="6:6" ht="12.75" x14ac:dyDescent="0.2">
      <c r="F769" s="7"/>
    </row>
    <row r="770" spans="6:6" ht="12.75" x14ac:dyDescent="0.2">
      <c r="F770" s="7"/>
    </row>
    <row r="771" spans="6:6" ht="12.75" x14ac:dyDescent="0.2">
      <c r="F771" s="7"/>
    </row>
    <row r="772" spans="6:6" ht="12.75" x14ac:dyDescent="0.2">
      <c r="F772" s="7"/>
    </row>
    <row r="773" spans="6:6" ht="12.75" x14ac:dyDescent="0.2">
      <c r="F773" s="7"/>
    </row>
    <row r="774" spans="6:6" ht="12.75" x14ac:dyDescent="0.2">
      <c r="F774" s="7"/>
    </row>
    <row r="775" spans="6:6" ht="12.75" x14ac:dyDescent="0.2">
      <c r="F775" s="7"/>
    </row>
    <row r="776" spans="6:6" ht="12.75" x14ac:dyDescent="0.2">
      <c r="F776" s="7"/>
    </row>
    <row r="777" spans="6:6" ht="12.75" x14ac:dyDescent="0.2">
      <c r="F777" s="7"/>
    </row>
    <row r="778" spans="6:6" ht="12.75" x14ac:dyDescent="0.2">
      <c r="F778" s="7"/>
    </row>
    <row r="779" spans="6:6" ht="12.75" x14ac:dyDescent="0.2">
      <c r="F779" s="7"/>
    </row>
    <row r="780" spans="6:6" ht="12.75" x14ac:dyDescent="0.2">
      <c r="F780" s="7"/>
    </row>
    <row r="781" spans="6:6" ht="12.75" x14ac:dyDescent="0.2">
      <c r="F781" s="7"/>
    </row>
    <row r="782" spans="6:6" ht="12.75" x14ac:dyDescent="0.2">
      <c r="F782" s="7"/>
    </row>
    <row r="783" spans="6:6" ht="12.75" x14ac:dyDescent="0.2">
      <c r="F783" s="7"/>
    </row>
    <row r="784" spans="6:6" ht="12.75" x14ac:dyDescent="0.2">
      <c r="F784" s="7"/>
    </row>
    <row r="785" spans="6:6" ht="12.75" x14ac:dyDescent="0.2">
      <c r="F785" s="7"/>
    </row>
    <row r="786" spans="6:6" ht="12.75" x14ac:dyDescent="0.2">
      <c r="F786" s="7"/>
    </row>
    <row r="787" spans="6:6" ht="12.75" x14ac:dyDescent="0.2">
      <c r="F787" s="7"/>
    </row>
    <row r="788" spans="6:6" ht="12.75" x14ac:dyDescent="0.2">
      <c r="F788" s="7"/>
    </row>
    <row r="789" spans="6:6" ht="12.75" x14ac:dyDescent="0.2">
      <c r="F789" s="7"/>
    </row>
    <row r="790" spans="6:6" ht="12.75" x14ac:dyDescent="0.2">
      <c r="F790" s="7"/>
    </row>
    <row r="791" spans="6:6" ht="12.75" x14ac:dyDescent="0.2">
      <c r="F791" s="7"/>
    </row>
    <row r="792" spans="6:6" ht="12.75" x14ac:dyDescent="0.2">
      <c r="F792" s="7"/>
    </row>
    <row r="793" spans="6:6" ht="12.75" x14ac:dyDescent="0.2">
      <c r="F793" s="7"/>
    </row>
    <row r="794" spans="6:6" ht="12.75" x14ac:dyDescent="0.2">
      <c r="F794" s="7"/>
    </row>
    <row r="795" spans="6:6" ht="12.75" x14ac:dyDescent="0.2">
      <c r="F795" s="7"/>
    </row>
    <row r="796" spans="6:6" ht="12.75" x14ac:dyDescent="0.2">
      <c r="F796" s="7"/>
    </row>
    <row r="797" spans="6:6" ht="12.75" x14ac:dyDescent="0.2">
      <c r="F797" s="7"/>
    </row>
    <row r="798" spans="6:6" ht="12.75" x14ac:dyDescent="0.2">
      <c r="F798" s="7"/>
    </row>
    <row r="799" spans="6:6" ht="12.75" x14ac:dyDescent="0.2">
      <c r="F799" s="7"/>
    </row>
    <row r="800" spans="6:6" ht="12.75" x14ac:dyDescent="0.2">
      <c r="F800" s="7"/>
    </row>
    <row r="801" spans="6:6" ht="12.75" x14ac:dyDescent="0.2">
      <c r="F801" s="7"/>
    </row>
    <row r="802" spans="6:6" ht="12.75" x14ac:dyDescent="0.2">
      <c r="F802" s="7"/>
    </row>
    <row r="803" spans="6:6" ht="12.75" x14ac:dyDescent="0.2">
      <c r="F803" s="7"/>
    </row>
    <row r="804" spans="6:6" ht="12.75" x14ac:dyDescent="0.2">
      <c r="F804" s="7"/>
    </row>
    <row r="805" spans="6:6" ht="12.75" x14ac:dyDescent="0.2">
      <c r="F805" s="7"/>
    </row>
    <row r="806" spans="6:6" ht="12.75" x14ac:dyDescent="0.2">
      <c r="F806" s="7"/>
    </row>
    <row r="807" spans="6:6" ht="12.75" x14ac:dyDescent="0.2">
      <c r="F807" s="7"/>
    </row>
    <row r="808" spans="6:6" ht="12.75" x14ac:dyDescent="0.2">
      <c r="F808" s="7"/>
    </row>
    <row r="809" spans="6:6" ht="12.75" x14ac:dyDescent="0.2">
      <c r="F809" s="7"/>
    </row>
    <row r="810" spans="6:6" ht="12.75" x14ac:dyDescent="0.2">
      <c r="F810" s="7"/>
    </row>
    <row r="811" spans="6:6" ht="12.75" x14ac:dyDescent="0.2">
      <c r="F811" s="7"/>
    </row>
    <row r="812" spans="6:6" ht="12.75" x14ac:dyDescent="0.2">
      <c r="F812" s="7"/>
    </row>
    <row r="813" spans="6:6" ht="12.75" x14ac:dyDescent="0.2">
      <c r="F813" s="7"/>
    </row>
    <row r="814" spans="6:6" ht="12.75" x14ac:dyDescent="0.2">
      <c r="F814" s="7"/>
    </row>
    <row r="815" spans="6:6" ht="12.75" x14ac:dyDescent="0.2">
      <c r="F815" s="7"/>
    </row>
    <row r="816" spans="6:6" ht="12.75" x14ac:dyDescent="0.2">
      <c r="F816" s="7"/>
    </row>
    <row r="817" spans="6:6" ht="12.75" x14ac:dyDescent="0.2">
      <c r="F817" s="7"/>
    </row>
    <row r="818" spans="6:6" ht="12.75" x14ac:dyDescent="0.2">
      <c r="F818" s="7"/>
    </row>
    <row r="819" spans="6:6" ht="12.75" x14ac:dyDescent="0.2">
      <c r="F819" s="7"/>
    </row>
    <row r="820" spans="6:6" ht="12.75" x14ac:dyDescent="0.2">
      <c r="F820" s="7"/>
    </row>
    <row r="821" spans="6:6" ht="12.75" x14ac:dyDescent="0.2">
      <c r="F821" s="7"/>
    </row>
    <row r="822" spans="6:6" ht="12.75" x14ac:dyDescent="0.2">
      <c r="F822" s="7"/>
    </row>
    <row r="823" spans="6:6" ht="12.75" x14ac:dyDescent="0.2">
      <c r="F823" s="7"/>
    </row>
    <row r="824" spans="6:6" ht="12.75" x14ac:dyDescent="0.2">
      <c r="F824" s="7"/>
    </row>
    <row r="825" spans="6:6" ht="12.75" x14ac:dyDescent="0.2">
      <c r="F825" s="7"/>
    </row>
    <row r="826" spans="6:6" ht="12.75" x14ac:dyDescent="0.2">
      <c r="F826" s="7"/>
    </row>
    <row r="827" spans="6:6" ht="12.75" x14ac:dyDescent="0.2">
      <c r="F827" s="7"/>
    </row>
    <row r="828" spans="6:6" ht="12.75" x14ac:dyDescent="0.2">
      <c r="F828" s="7"/>
    </row>
    <row r="829" spans="6:6" ht="12.75" x14ac:dyDescent="0.2">
      <c r="F829" s="7"/>
    </row>
    <row r="830" spans="6:6" ht="12.75" x14ac:dyDescent="0.2">
      <c r="F830" s="7"/>
    </row>
    <row r="831" spans="6:6" ht="12.75" x14ac:dyDescent="0.2">
      <c r="F831" s="7"/>
    </row>
    <row r="832" spans="6:6" ht="12.75" x14ac:dyDescent="0.2">
      <c r="F832" s="7"/>
    </row>
    <row r="833" spans="6:6" ht="12.75" x14ac:dyDescent="0.2">
      <c r="F833" s="7"/>
    </row>
    <row r="834" spans="6:6" ht="12.75" x14ac:dyDescent="0.2">
      <c r="F834" s="7"/>
    </row>
    <row r="835" spans="6:6" ht="12.75" x14ac:dyDescent="0.2">
      <c r="F835" s="7"/>
    </row>
    <row r="836" spans="6:6" ht="12.75" x14ac:dyDescent="0.2">
      <c r="F836" s="7"/>
    </row>
    <row r="837" spans="6:6" ht="12.75" x14ac:dyDescent="0.2">
      <c r="F837" s="7"/>
    </row>
    <row r="838" spans="6:6" ht="12.75" x14ac:dyDescent="0.2">
      <c r="F838" s="7"/>
    </row>
    <row r="839" spans="6:6" ht="12.75" x14ac:dyDescent="0.2">
      <c r="F839" s="7"/>
    </row>
    <row r="840" spans="6:6" ht="12.75" x14ac:dyDescent="0.2">
      <c r="F840" s="7"/>
    </row>
    <row r="841" spans="6:6" ht="12.75" x14ac:dyDescent="0.2">
      <c r="F841" s="7"/>
    </row>
    <row r="842" spans="6:6" ht="12.75" x14ac:dyDescent="0.2">
      <c r="F842" s="7"/>
    </row>
    <row r="843" spans="6:6" ht="12.75" x14ac:dyDescent="0.2">
      <c r="F843" s="7"/>
    </row>
    <row r="844" spans="6:6" ht="12.75" x14ac:dyDescent="0.2">
      <c r="F844" s="7"/>
    </row>
    <row r="845" spans="6:6" ht="12.75" x14ac:dyDescent="0.2">
      <c r="F845" s="7"/>
    </row>
    <row r="846" spans="6:6" ht="12.75" x14ac:dyDescent="0.2">
      <c r="F846" s="7"/>
    </row>
    <row r="847" spans="6:6" ht="12.75" x14ac:dyDescent="0.2">
      <c r="F847" s="7"/>
    </row>
    <row r="848" spans="6:6" ht="12.75" x14ac:dyDescent="0.2">
      <c r="F848" s="7"/>
    </row>
    <row r="849" spans="6:6" ht="12.75" x14ac:dyDescent="0.2">
      <c r="F849" s="7"/>
    </row>
    <row r="850" spans="6:6" ht="12.75" x14ac:dyDescent="0.2">
      <c r="F850" s="7"/>
    </row>
    <row r="851" spans="6:6" ht="12.75" x14ac:dyDescent="0.2">
      <c r="F851" s="7"/>
    </row>
    <row r="852" spans="6:6" ht="12.75" x14ac:dyDescent="0.2">
      <c r="F852" s="7"/>
    </row>
    <row r="853" spans="6:6" ht="12.75" x14ac:dyDescent="0.2">
      <c r="F853" s="7"/>
    </row>
    <row r="854" spans="6:6" ht="12.75" x14ac:dyDescent="0.2">
      <c r="F854" s="7"/>
    </row>
    <row r="855" spans="6:6" ht="12.75" x14ac:dyDescent="0.2">
      <c r="F855" s="7"/>
    </row>
    <row r="856" spans="6:6" ht="12.75" x14ac:dyDescent="0.2">
      <c r="F856" s="7"/>
    </row>
    <row r="857" spans="6:6" ht="12.75" x14ac:dyDescent="0.2">
      <c r="F857" s="7"/>
    </row>
    <row r="858" spans="6:6" ht="12.75" x14ac:dyDescent="0.2">
      <c r="F858" s="7"/>
    </row>
    <row r="859" spans="6:6" ht="12.75" x14ac:dyDescent="0.2">
      <c r="F859" s="7"/>
    </row>
    <row r="860" spans="6:6" ht="12.75" x14ac:dyDescent="0.2">
      <c r="F860" s="7"/>
    </row>
    <row r="861" spans="6:6" ht="12.75" x14ac:dyDescent="0.2">
      <c r="F861" s="7"/>
    </row>
    <row r="862" spans="6:6" ht="12.75" x14ac:dyDescent="0.2">
      <c r="F862" s="7"/>
    </row>
    <row r="863" spans="6:6" ht="12.75" x14ac:dyDescent="0.2">
      <c r="F863" s="7"/>
    </row>
    <row r="864" spans="6:6" ht="12.75" x14ac:dyDescent="0.2">
      <c r="F864" s="7"/>
    </row>
    <row r="865" spans="6:6" ht="12.75" x14ac:dyDescent="0.2">
      <c r="F865" s="7"/>
    </row>
    <row r="866" spans="6:6" ht="12.75" x14ac:dyDescent="0.2">
      <c r="F866" s="7"/>
    </row>
    <row r="867" spans="6:6" ht="12.75" x14ac:dyDescent="0.2">
      <c r="F867" s="7"/>
    </row>
    <row r="868" spans="6:6" ht="12.75" x14ac:dyDescent="0.2">
      <c r="F868" s="7"/>
    </row>
    <row r="869" spans="6:6" ht="12.75" x14ac:dyDescent="0.2">
      <c r="F869" s="7"/>
    </row>
    <row r="870" spans="6:6" ht="12.75" x14ac:dyDescent="0.2">
      <c r="F870" s="7"/>
    </row>
    <row r="871" spans="6:6" ht="12.75" x14ac:dyDescent="0.2">
      <c r="F871" s="7"/>
    </row>
    <row r="872" spans="6:6" ht="12.75" x14ac:dyDescent="0.2">
      <c r="F872" s="7"/>
    </row>
    <row r="873" spans="6:6" ht="12.75" x14ac:dyDescent="0.2">
      <c r="F873" s="7"/>
    </row>
    <row r="874" spans="6:6" ht="12.75" x14ac:dyDescent="0.2">
      <c r="F874" s="7"/>
    </row>
    <row r="875" spans="6:6" ht="12.75" x14ac:dyDescent="0.2">
      <c r="F875" s="7"/>
    </row>
    <row r="876" spans="6:6" ht="12.75" x14ac:dyDescent="0.2">
      <c r="F876" s="7"/>
    </row>
    <row r="877" spans="6:6" ht="12.75" x14ac:dyDescent="0.2">
      <c r="F877" s="7"/>
    </row>
    <row r="878" spans="6:6" ht="12.75" x14ac:dyDescent="0.2">
      <c r="F878" s="7"/>
    </row>
    <row r="879" spans="6:6" ht="12.75" x14ac:dyDescent="0.2">
      <c r="F879" s="7"/>
    </row>
    <row r="880" spans="6:6" ht="12.75" x14ac:dyDescent="0.2">
      <c r="F880" s="7"/>
    </row>
    <row r="881" spans="6:6" ht="12.75" x14ac:dyDescent="0.2">
      <c r="F881" s="7"/>
    </row>
    <row r="882" spans="6:6" ht="12.75" x14ac:dyDescent="0.2">
      <c r="F882" s="7"/>
    </row>
    <row r="883" spans="6:6" ht="12.75" x14ac:dyDescent="0.2">
      <c r="F883" s="7"/>
    </row>
    <row r="884" spans="6:6" ht="12.75" x14ac:dyDescent="0.2">
      <c r="F884" s="7"/>
    </row>
    <row r="885" spans="6:6" ht="12.75" x14ac:dyDescent="0.2">
      <c r="F885" s="7"/>
    </row>
    <row r="886" spans="6:6" ht="12.75" x14ac:dyDescent="0.2">
      <c r="F886" s="7"/>
    </row>
    <row r="887" spans="6:6" ht="12.75" x14ac:dyDescent="0.2">
      <c r="F887" s="7"/>
    </row>
    <row r="888" spans="6:6" ht="12.75" x14ac:dyDescent="0.2">
      <c r="F888" s="7"/>
    </row>
    <row r="889" spans="6:6" ht="12.75" x14ac:dyDescent="0.2">
      <c r="F889" s="7"/>
    </row>
    <row r="890" spans="6:6" ht="12.75" x14ac:dyDescent="0.2">
      <c r="F890" s="7"/>
    </row>
    <row r="891" spans="6:6" ht="12.75" x14ac:dyDescent="0.2">
      <c r="F891" s="7"/>
    </row>
    <row r="892" spans="6:6" ht="12.75" x14ac:dyDescent="0.2">
      <c r="F892" s="7"/>
    </row>
    <row r="893" spans="6:6" ht="12.75" x14ac:dyDescent="0.2">
      <c r="F893" s="7"/>
    </row>
    <row r="894" spans="6:6" ht="12.75" x14ac:dyDescent="0.2">
      <c r="F894" s="7"/>
    </row>
    <row r="895" spans="6:6" ht="12.75" x14ac:dyDescent="0.2">
      <c r="F895" s="7"/>
    </row>
    <row r="896" spans="6:6" ht="12.75" x14ac:dyDescent="0.2">
      <c r="F896" s="7"/>
    </row>
    <row r="897" spans="6:6" ht="12.75" x14ac:dyDescent="0.2">
      <c r="F897" s="7"/>
    </row>
    <row r="898" spans="6:6" ht="12.75" x14ac:dyDescent="0.2">
      <c r="F898" s="7"/>
    </row>
    <row r="899" spans="6:6" ht="12.75" x14ac:dyDescent="0.2">
      <c r="F899" s="7"/>
    </row>
    <row r="900" spans="6:6" ht="12.75" x14ac:dyDescent="0.2">
      <c r="F900" s="7"/>
    </row>
    <row r="901" spans="6:6" ht="12.75" x14ac:dyDescent="0.2">
      <c r="F901" s="7"/>
    </row>
    <row r="902" spans="6:6" ht="12.75" x14ac:dyDescent="0.2">
      <c r="F902" s="7"/>
    </row>
    <row r="903" spans="6:6" ht="12.75" x14ac:dyDescent="0.2">
      <c r="F903" s="7"/>
    </row>
    <row r="904" spans="6:6" ht="12.75" x14ac:dyDescent="0.2">
      <c r="F904" s="7"/>
    </row>
    <row r="905" spans="6:6" ht="12.75" x14ac:dyDescent="0.2">
      <c r="F905" s="7"/>
    </row>
    <row r="906" spans="6:6" ht="12.75" x14ac:dyDescent="0.2">
      <c r="F906" s="7"/>
    </row>
    <row r="907" spans="6:6" ht="12.75" x14ac:dyDescent="0.2">
      <c r="F907" s="7"/>
    </row>
    <row r="908" spans="6:6" ht="12.75" x14ac:dyDescent="0.2">
      <c r="F908" s="7"/>
    </row>
    <row r="909" spans="6:6" ht="12.75" x14ac:dyDescent="0.2">
      <c r="F909" s="7"/>
    </row>
    <row r="910" spans="6:6" ht="12.75" x14ac:dyDescent="0.2">
      <c r="F910" s="7"/>
    </row>
    <row r="911" spans="6:6" ht="12.75" x14ac:dyDescent="0.2">
      <c r="F911" s="7"/>
    </row>
    <row r="912" spans="6:6" ht="12.75" x14ac:dyDescent="0.2">
      <c r="F912" s="7"/>
    </row>
    <row r="913" spans="6:6" ht="12.75" x14ac:dyDescent="0.2">
      <c r="F913" s="7"/>
    </row>
    <row r="914" spans="6:6" ht="12.75" x14ac:dyDescent="0.2">
      <c r="F914" s="7"/>
    </row>
    <row r="915" spans="6:6" ht="12.75" x14ac:dyDescent="0.2">
      <c r="F915" s="7"/>
    </row>
    <row r="916" spans="6:6" ht="12.75" x14ac:dyDescent="0.2">
      <c r="F916" s="7"/>
    </row>
    <row r="917" spans="6:6" ht="12.75" x14ac:dyDescent="0.2">
      <c r="F917" s="7"/>
    </row>
    <row r="918" spans="6:6" ht="12.75" x14ac:dyDescent="0.2">
      <c r="F918" s="7"/>
    </row>
    <row r="919" spans="6:6" ht="12.75" x14ac:dyDescent="0.2">
      <c r="F919" s="7"/>
    </row>
    <row r="920" spans="6:6" ht="12.75" x14ac:dyDescent="0.2">
      <c r="F920" s="7"/>
    </row>
    <row r="921" spans="6:6" ht="12.75" x14ac:dyDescent="0.2">
      <c r="F921" s="7"/>
    </row>
    <row r="922" spans="6:6" ht="12.75" x14ac:dyDescent="0.2">
      <c r="F922" s="7"/>
    </row>
    <row r="923" spans="6:6" ht="12.75" x14ac:dyDescent="0.2">
      <c r="F923" s="7"/>
    </row>
    <row r="924" spans="6:6" ht="12.75" x14ac:dyDescent="0.2">
      <c r="F924" s="7"/>
    </row>
    <row r="925" spans="6:6" ht="12.75" x14ac:dyDescent="0.2">
      <c r="F925" s="7"/>
    </row>
    <row r="926" spans="6:6" ht="12.75" x14ac:dyDescent="0.2">
      <c r="F926" s="7"/>
    </row>
    <row r="927" spans="6:6" ht="12.75" x14ac:dyDescent="0.2">
      <c r="F927" s="7"/>
    </row>
    <row r="928" spans="6:6" ht="12.75" x14ac:dyDescent="0.2">
      <c r="F928" s="7"/>
    </row>
    <row r="929" spans="6:6" ht="12.75" x14ac:dyDescent="0.2">
      <c r="F929" s="7"/>
    </row>
    <row r="930" spans="6:6" ht="12.75" x14ac:dyDescent="0.2">
      <c r="F930" s="7"/>
    </row>
    <row r="931" spans="6:6" ht="12.75" x14ac:dyDescent="0.2">
      <c r="F931" s="7"/>
    </row>
    <row r="932" spans="6:6" ht="12.75" x14ac:dyDescent="0.2">
      <c r="F932" s="7"/>
    </row>
    <row r="933" spans="6:6" ht="12.75" x14ac:dyDescent="0.2">
      <c r="F933" s="7"/>
    </row>
    <row r="934" spans="6:6" ht="12.75" x14ac:dyDescent="0.2">
      <c r="F934" s="7"/>
    </row>
    <row r="935" spans="6:6" ht="12.75" x14ac:dyDescent="0.2">
      <c r="F935" s="7"/>
    </row>
    <row r="936" spans="6:6" ht="12.75" x14ac:dyDescent="0.2">
      <c r="F936" s="7"/>
    </row>
    <row r="937" spans="6:6" ht="12.75" x14ac:dyDescent="0.2">
      <c r="F937" s="7"/>
    </row>
    <row r="938" spans="6:6" ht="12.75" x14ac:dyDescent="0.2">
      <c r="F938" s="7"/>
    </row>
    <row r="939" spans="6:6" ht="12.75" x14ac:dyDescent="0.2">
      <c r="F939" s="7"/>
    </row>
    <row r="940" spans="6:6" ht="12.75" x14ac:dyDescent="0.2">
      <c r="F940" s="7"/>
    </row>
    <row r="941" spans="6:6" ht="12.75" x14ac:dyDescent="0.2">
      <c r="F941" s="7"/>
    </row>
    <row r="942" spans="6:6" ht="12.75" x14ac:dyDescent="0.2">
      <c r="F942" s="7"/>
    </row>
    <row r="943" spans="6:6" ht="12.75" x14ac:dyDescent="0.2">
      <c r="F943" s="7"/>
    </row>
    <row r="944" spans="6:6" ht="12.75" x14ac:dyDescent="0.2">
      <c r="F944" s="7"/>
    </row>
    <row r="945" spans="6:6" ht="12.75" x14ac:dyDescent="0.2">
      <c r="F945" s="7"/>
    </row>
    <row r="946" spans="6:6" ht="12.75" x14ac:dyDescent="0.2">
      <c r="F946" s="7"/>
    </row>
    <row r="947" spans="6:6" ht="12.75" x14ac:dyDescent="0.2">
      <c r="F947" s="7"/>
    </row>
    <row r="948" spans="6:6" ht="12.75" x14ac:dyDescent="0.2">
      <c r="F948" s="7"/>
    </row>
    <row r="949" spans="6:6" ht="12.75" x14ac:dyDescent="0.2">
      <c r="F949" s="7"/>
    </row>
    <row r="950" spans="6:6" ht="12.75" x14ac:dyDescent="0.2">
      <c r="F950" s="7"/>
    </row>
    <row r="951" spans="6:6" ht="12.75" x14ac:dyDescent="0.2">
      <c r="F951" s="7"/>
    </row>
    <row r="952" spans="6:6" ht="12.75" x14ac:dyDescent="0.2">
      <c r="F952" s="7"/>
    </row>
    <row r="953" spans="6:6" ht="12.75" x14ac:dyDescent="0.2">
      <c r="F953" s="7"/>
    </row>
    <row r="954" spans="6:6" ht="12.75" x14ac:dyDescent="0.2">
      <c r="F954" s="7"/>
    </row>
    <row r="955" spans="6:6" ht="12.75" x14ac:dyDescent="0.2">
      <c r="F955" s="7"/>
    </row>
    <row r="956" spans="6:6" ht="12.75" x14ac:dyDescent="0.2">
      <c r="F956" s="7"/>
    </row>
    <row r="957" spans="6:6" ht="12.75" x14ac:dyDescent="0.2">
      <c r="F957" s="7"/>
    </row>
    <row r="958" spans="6:6" ht="12.75" x14ac:dyDescent="0.2">
      <c r="F958" s="7"/>
    </row>
    <row r="959" spans="6:6" ht="12.75" x14ac:dyDescent="0.2">
      <c r="F959" s="7"/>
    </row>
    <row r="960" spans="6:6" ht="12.75" x14ac:dyDescent="0.2">
      <c r="F960" s="7"/>
    </row>
    <row r="961" spans="6:6" ht="12.75" x14ac:dyDescent="0.2">
      <c r="F961" s="7"/>
    </row>
    <row r="962" spans="6:6" ht="12.75" x14ac:dyDescent="0.2">
      <c r="F962" s="7"/>
    </row>
    <row r="963" spans="6:6" ht="12.75" x14ac:dyDescent="0.2">
      <c r="F963" s="7"/>
    </row>
    <row r="964" spans="6:6" ht="12.75" x14ac:dyDescent="0.2">
      <c r="F964" s="7"/>
    </row>
    <row r="965" spans="6:6" ht="12.75" x14ac:dyDescent="0.2">
      <c r="F965" s="7"/>
    </row>
    <row r="966" spans="6:6" ht="12.75" x14ac:dyDescent="0.2">
      <c r="F966" s="7"/>
    </row>
    <row r="967" spans="6:6" ht="12.75" x14ac:dyDescent="0.2">
      <c r="F967" s="7"/>
    </row>
    <row r="968" spans="6:6" ht="12.75" x14ac:dyDescent="0.2">
      <c r="F968" s="7"/>
    </row>
    <row r="969" spans="6:6" ht="12.75" x14ac:dyDescent="0.2">
      <c r="F969" s="7"/>
    </row>
    <row r="970" spans="6:6" ht="12.75" x14ac:dyDescent="0.2">
      <c r="F970" s="7"/>
    </row>
    <row r="971" spans="6:6" ht="12.75" x14ac:dyDescent="0.2">
      <c r="F971" s="7"/>
    </row>
    <row r="972" spans="6:6" ht="12.75" x14ac:dyDescent="0.2">
      <c r="F972" s="7"/>
    </row>
    <row r="973" spans="6:6" ht="12.75" x14ac:dyDescent="0.2">
      <c r="F973" s="7"/>
    </row>
    <row r="974" spans="6:6" ht="12.75" x14ac:dyDescent="0.2">
      <c r="F974" s="7"/>
    </row>
    <row r="975" spans="6:6" ht="12.75" x14ac:dyDescent="0.2">
      <c r="F975" s="7"/>
    </row>
    <row r="976" spans="6:6" ht="12.75" x14ac:dyDescent="0.2">
      <c r="F976" s="7"/>
    </row>
    <row r="977" spans="6:6" ht="12.75" x14ac:dyDescent="0.2">
      <c r="F977" s="7"/>
    </row>
    <row r="978" spans="6:6" ht="12.75" x14ac:dyDescent="0.2">
      <c r="F978" s="7"/>
    </row>
    <row r="979" spans="6:6" ht="12.75" x14ac:dyDescent="0.2">
      <c r="F979" s="7"/>
    </row>
    <row r="980" spans="6:6" ht="12.75" x14ac:dyDescent="0.2">
      <c r="F980" s="7"/>
    </row>
    <row r="981" spans="6:6" ht="12.75" x14ac:dyDescent="0.2">
      <c r="F981" s="7"/>
    </row>
    <row r="982" spans="6:6" ht="12.75" x14ac:dyDescent="0.2">
      <c r="F982" s="7"/>
    </row>
    <row r="983" spans="6:6" ht="12.75" x14ac:dyDescent="0.2">
      <c r="F983" s="7"/>
    </row>
    <row r="984" spans="6:6" ht="12.75" x14ac:dyDescent="0.2">
      <c r="F984" s="7"/>
    </row>
    <row r="985" spans="6:6" ht="12.75" x14ac:dyDescent="0.2">
      <c r="F985" s="7"/>
    </row>
    <row r="986" spans="6:6" ht="12.75" x14ac:dyDescent="0.2">
      <c r="F986" s="7"/>
    </row>
    <row r="987" spans="6:6" ht="12.75" x14ac:dyDescent="0.2">
      <c r="F987" s="7"/>
    </row>
    <row r="988" spans="6:6" ht="12.75" x14ac:dyDescent="0.2">
      <c r="F988" s="7"/>
    </row>
    <row r="989" spans="6:6" ht="12.75" x14ac:dyDescent="0.2">
      <c r="F989" s="7"/>
    </row>
    <row r="990" spans="6:6" ht="12.75" x14ac:dyDescent="0.2">
      <c r="F990" s="7"/>
    </row>
    <row r="991" spans="6:6" ht="12.75" x14ac:dyDescent="0.2">
      <c r="F991" s="7"/>
    </row>
    <row r="992" spans="6:6" ht="12.75" x14ac:dyDescent="0.2">
      <c r="F992" s="7"/>
    </row>
    <row r="993" spans="6:6" ht="12.75" x14ac:dyDescent="0.2">
      <c r="F993" s="7"/>
    </row>
    <row r="994" spans="6:6" ht="12.75" x14ac:dyDescent="0.2">
      <c r="F994" s="7"/>
    </row>
    <row r="995" spans="6:6" ht="12.75" x14ac:dyDescent="0.2">
      <c r="F995" s="7"/>
    </row>
    <row r="996" spans="6:6" ht="12.75" x14ac:dyDescent="0.2">
      <c r="F996" s="7"/>
    </row>
  </sheetData>
  <mergeCells count="2">
    <mergeCell ref="A1:H1"/>
    <mergeCell ref="A2:H2"/>
  </mergeCells>
  <hyperlinks>
    <hyperlink ref="D5" r:id="rId1"/>
    <hyperlink ref="D6" r:id="rId2"/>
    <hyperlink ref="D8" r:id="rId3"/>
    <hyperlink ref="D10" r:id="rId4" display="Письмо Депздрава Югры от 06.04.2022 № 6675_x000a__x000a_приказ Депздрава Югры от 15.06.2022 № 847_x000a_"/>
    <hyperlink ref="D11" r:id="rId5"/>
    <hyperlink ref="D12" r:id="rId6"/>
    <hyperlink ref="D13" r:id="rId7"/>
    <hyperlink ref="D15" r:id="rId8"/>
    <hyperlink ref="D16" r:id="rId9"/>
    <hyperlink ref="D17" r:id="rId10"/>
    <hyperlink ref="D18" r:id="rId11"/>
    <hyperlink ref="D21" r:id="rId12"/>
  </hyperlinks>
  <pageMargins left="0.7" right="0.7" top="0.75" bottom="0.75" header="0" footer="0"/>
  <pageSetup paperSize="9" scale="26"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00"/>
  <sheetViews>
    <sheetView zoomScale="70" zoomScaleNormal="70" workbookViewId="0">
      <pane ySplit="5" topLeftCell="A6" activePane="bottomLeft" state="frozen"/>
      <selection pane="bottomLeft" activeCell="U4" sqref="U4:X4"/>
    </sheetView>
  </sheetViews>
  <sheetFormatPr defaultColWidth="14.42578125" defaultRowHeight="15.75" customHeight="1" x14ac:dyDescent="0.2"/>
  <cols>
    <col min="1" max="1" width="3.7109375" customWidth="1"/>
    <col min="2" max="2" width="20.7109375" customWidth="1"/>
    <col min="3" max="3" width="50.7109375" customWidth="1"/>
    <col min="4" max="4" width="16.7109375" customWidth="1"/>
    <col min="5" max="5" width="4.7109375" customWidth="1"/>
    <col min="6" max="6" width="20.7109375" customWidth="1"/>
    <col min="7" max="7" width="50.7109375" customWidth="1"/>
    <col min="8" max="8" width="16.7109375" customWidth="1"/>
    <col min="9" max="9" width="4.7109375" customWidth="1"/>
    <col min="10" max="10" width="20.7109375" customWidth="1"/>
    <col min="11" max="11" width="50.7109375" customWidth="1"/>
    <col min="12" max="12" width="16.7109375" customWidth="1"/>
    <col min="13" max="13" width="4.7109375" customWidth="1"/>
    <col min="14" max="14" width="20.7109375" customWidth="1"/>
    <col min="15" max="15" width="50.7109375" customWidth="1"/>
    <col min="16" max="16" width="16.7109375" customWidth="1"/>
    <col min="17" max="17" width="4.7109375" customWidth="1"/>
    <col min="18" max="18" width="20.7109375" customWidth="1"/>
    <col min="19" max="19" width="50.7109375" customWidth="1"/>
    <col min="20" max="20" width="16.7109375" customWidth="1"/>
    <col min="21" max="21" width="4.7109375" customWidth="1"/>
    <col min="22" max="22" width="20.7109375" customWidth="1"/>
    <col min="23" max="23" width="50.7109375" customWidth="1"/>
    <col min="24" max="24" width="16.7109375" customWidth="1"/>
    <col min="25" max="25" width="4.7109375" customWidth="1"/>
    <col min="26" max="26" width="20.7109375" customWidth="1"/>
    <col min="27" max="27" width="50.7109375" customWidth="1"/>
    <col min="28" max="28" width="16.7109375" customWidth="1"/>
    <col min="29" max="29" width="4.7109375" customWidth="1"/>
    <col min="30" max="30" width="20.7109375" customWidth="1"/>
    <col min="31" max="31" width="50.7109375" customWidth="1"/>
    <col min="32" max="32" width="16.7109375" customWidth="1"/>
    <col min="33" max="33" width="4.7109375" customWidth="1"/>
    <col min="34" max="34" width="20.7109375" customWidth="1"/>
    <col min="35" max="35" width="50.7109375" customWidth="1"/>
    <col min="36" max="36" width="16.7109375" customWidth="1"/>
    <col min="37" max="37" width="4.7109375" customWidth="1"/>
    <col min="38" max="38" width="20.7109375" customWidth="1"/>
    <col min="39" max="39" width="50.7109375" customWidth="1"/>
    <col min="40" max="40" width="16.7109375" customWidth="1"/>
    <col min="41" max="41" width="4.7109375" customWidth="1"/>
    <col min="42" max="42" width="20.7109375" customWidth="1"/>
    <col min="43" max="43" width="50.7109375" customWidth="1"/>
    <col min="44" max="44" width="16.7109375" customWidth="1"/>
    <col min="45" max="45" width="4.7109375" customWidth="1"/>
    <col min="46" max="46" width="20.7109375" customWidth="1"/>
    <col min="47" max="47" width="50.7109375" customWidth="1"/>
    <col min="48" max="48" width="16.7109375" customWidth="1"/>
    <col min="49" max="49" width="4.7109375" customWidth="1"/>
    <col min="50" max="50" width="20.7109375" customWidth="1"/>
    <col min="51" max="51" width="50.7109375" customWidth="1"/>
    <col min="52" max="52" width="16.7109375" customWidth="1"/>
    <col min="53" max="53" width="4.7109375" customWidth="1"/>
    <col min="54" max="54" width="20.7109375" customWidth="1"/>
    <col min="55" max="55" width="50.7109375" customWidth="1"/>
    <col min="56" max="56" width="16.7109375" customWidth="1"/>
    <col min="57" max="57" width="4.7109375" customWidth="1"/>
    <col min="58" max="58" width="20.7109375" customWidth="1"/>
    <col min="59" max="59" width="50.7109375" customWidth="1"/>
    <col min="60" max="60" width="16.7109375" customWidth="1"/>
    <col min="61" max="61" width="4.7109375" customWidth="1"/>
    <col min="62" max="62" width="20.7109375" customWidth="1"/>
    <col min="63" max="63" width="50.7109375" customWidth="1"/>
    <col min="64" max="64" width="16.7109375" customWidth="1"/>
    <col min="65" max="65" width="4.7109375" customWidth="1"/>
    <col min="66" max="66" width="20.7109375" customWidth="1"/>
    <col min="67" max="67" width="50.7109375" customWidth="1"/>
    <col min="68" max="68" width="16.7109375" customWidth="1"/>
    <col min="69" max="69" width="4.7109375" customWidth="1"/>
    <col min="70" max="70" width="20.7109375" customWidth="1"/>
    <col min="71" max="71" width="50.7109375" customWidth="1"/>
    <col min="72" max="72" width="16.7109375" customWidth="1"/>
    <col min="73" max="73" width="4.7109375" customWidth="1"/>
    <col min="74" max="74" width="20.7109375" customWidth="1"/>
    <col min="75" max="75" width="50.7109375" customWidth="1"/>
    <col min="76" max="76" width="16.7109375" customWidth="1"/>
    <col min="77" max="77" width="4.7109375" customWidth="1"/>
    <col min="78" max="78" width="20.7109375" customWidth="1"/>
    <col min="79" max="79" width="50.7109375" customWidth="1"/>
    <col min="80" max="80" width="16.7109375" customWidth="1"/>
  </cols>
  <sheetData>
    <row r="1" spans="1:80" ht="15.75" customHeight="1" x14ac:dyDescent="0.2">
      <c r="A1" s="59" t="s">
        <v>56</v>
      </c>
      <c r="B1" s="60"/>
      <c r="C1" s="60"/>
      <c r="D1" s="60"/>
      <c r="E1" s="60"/>
      <c r="F1" s="60"/>
      <c r="G1" s="60"/>
      <c r="H1" s="60"/>
      <c r="AG1" s="1"/>
      <c r="AH1" s="1"/>
      <c r="AI1" s="1"/>
      <c r="AJ1" s="1"/>
      <c r="AK1" s="1"/>
      <c r="AL1" s="1"/>
      <c r="AM1" s="1"/>
      <c r="AN1" s="1"/>
      <c r="BY1" s="8"/>
      <c r="BZ1" s="9"/>
      <c r="CA1" s="9"/>
      <c r="CB1" s="10"/>
    </row>
    <row r="2" spans="1:80" ht="30" customHeight="1" x14ac:dyDescent="0.2">
      <c r="A2" s="57">
        <v>1</v>
      </c>
      <c r="B2" s="56"/>
      <c r="C2" s="56"/>
      <c r="D2" s="58"/>
      <c r="E2" s="57">
        <v>2</v>
      </c>
      <c r="F2" s="56"/>
      <c r="G2" s="56"/>
      <c r="H2" s="58"/>
      <c r="I2" s="57">
        <v>3</v>
      </c>
      <c r="J2" s="56"/>
      <c r="K2" s="56"/>
      <c r="L2" s="58"/>
      <c r="M2" s="57">
        <v>4</v>
      </c>
      <c r="N2" s="56"/>
      <c r="O2" s="56"/>
      <c r="P2" s="58"/>
      <c r="Q2" s="57">
        <v>5</v>
      </c>
      <c r="R2" s="56"/>
      <c r="S2" s="56"/>
      <c r="T2" s="58"/>
      <c r="U2" s="57">
        <v>6</v>
      </c>
      <c r="V2" s="56"/>
      <c r="W2" s="56"/>
      <c r="X2" s="58"/>
      <c r="Y2" s="57">
        <v>7</v>
      </c>
      <c r="Z2" s="56"/>
      <c r="AA2" s="56"/>
      <c r="AB2" s="58"/>
      <c r="AC2" s="57">
        <v>8</v>
      </c>
      <c r="AD2" s="56"/>
      <c r="AE2" s="56"/>
      <c r="AF2" s="58"/>
      <c r="AG2" s="57">
        <v>9</v>
      </c>
      <c r="AH2" s="56"/>
      <c r="AI2" s="56"/>
      <c r="AJ2" s="58"/>
      <c r="AK2" s="57">
        <v>10</v>
      </c>
      <c r="AL2" s="56"/>
      <c r="AM2" s="56"/>
      <c r="AN2" s="58"/>
      <c r="AO2" s="57">
        <v>11</v>
      </c>
      <c r="AP2" s="56"/>
      <c r="AQ2" s="56"/>
      <c r="AR2" s="58"/>
      <c r="AS2" s="57">
        <v>12</v>
      </c>
      <c r="AT2" s="56"/>
      <c r="AU2" s="56"/>
      <c r="AV2" s="58"/>
      <c r="AW2" s="57">
        <v>13</v>
      </c>
      <c r="AX2" s="56"/>
      <c r="AY2" s="56"/>
      <c r="AZ2" s="58"/>
      <c r="BA2" s="57">
        <v>14</v>
      </c>
      <c r="BB2" s="56"/>
      <c r="BC2" s="56"/>
      <c r="BD2" s="58"/>
      <c r="BE2" s="57">
        <v>15</v>
      </c>
      <c r="BF2" s="56"/>
      <c r="BG2" s="56"/>
      <c r="BH2" s="58"/>
      <c r="BI2" s="57">
        <v>16</v>
      </c>
      <c r="BJ2" s="56"/>
      <c r="BK2" s="56"/>
      <c r="BL2" s="58"/>
      <c r="BM2" s="57">
        <v>17</v>
      </c>
      <c r="BN2" s="56"/>
      <c r="BO2" s="56"/>
      <c r="BP2" s="58"/>
      <c r="BQ2" s="57">
        <v>18</v>
      </c>
      <c r="BR2" s="56"/>
      <c r="BS2" s="56"/>
      <c r="BT2" s="58"/>
      <c r="BU2" s="57">
        <v>19</v>
      </c>
      <c r="BV2" s="56"/>
      <c r="BW2" s="56"/>
      <c r="BX2" s="58"/>
      <c r="BY2" s="57">
        <v>20</v>
      </c>
      <c r="BZ2" s="56"/>
      <c r="CA2" s="56"/>
      <c r="CB2" s="58"/>
    </row>
    <row r="3" spans="1:80" ht="30" customHeight="1" x14ac:dyDescent="0.2">
      <c r="A3" s="57" t="s">
        <v>57</v>
      </c>
      <c r="B3" s="56"/>
      <c r="C3" s="56"/>
      <c r="D3" s="58"/>
      <c r="E3" s="57" t="s">
        <v>10</v>
      </c>
      <c r="F3" s="56"/>
      <c r="G3" s="56"/>
      <c r="H3" s="58"/>
      <c r="I3" s="57" t="s">
        <v>10</v>
      </c>
      <c r="J3" s="56"/>
      <c r="K3" s="56"/>
      <c r="L3" s="58"/>
      <c r="M3" s="57" t="s">
        <v>10</v>
      </c>
      <c r="N3" s="56"/>
      <c r="O3" s="56"/>
      <c r="P3" s="58"/>
      <c r="Q3" s="57" t="s">
        <v>10</v>
      </c>
      <c r="R3" s="56"/>
      <c r="S3" s="56"/>
      <c r="T3" s="58"/>
      <c r="U3" s="57" t="s">
        <v>19</v>
      </c>
      <c r="V3" s="56"/>
      <c r="W3" s="56"/>
      <c r="X3" s="58"/>
      <c r="Y3" s="57" t="s">
        <v>19</v>
      </c>
      <c r="Z3" s="56"/>
      <c r="AA3" s="56"/>
      <c r="AB3" s="58"/>
      <c r="AC3" s="57" t="s">
        <v>19</v>
      </c>
      <c r="AD3" s="56"/>
      <c r="AE3" s="56"/>
      <c r="AF3" s="58"/>
      <c r="AG3" s="57" t="s">
        <v>19</v>
      </c>
      <c r="AH3" s="56"/>
      <c r="AI3" s="56"/>
      <c r="AJ3" s="58"/>
      <c r="AK3" s="57" t="s">
        <v>19</v>
      </c>
      <c r="AL3" s="56"/>
      <c r="AM3" s="56"/>
      <c r="AN3" s="58"/>
      <c r="AO3" s="57" t="s">
        <v>28</v>
      </c>
      <c r="AP3" s="56"/>
      <c r="AQ3" s="56"/>
      <c r="AR3" s="58"/>
      <c r="AS3" s="57" t="s">
        <v>28</v>
      </c>
      <c r="AT3" s="56"/>
      <c r="AU3" s="56"/>
      <c r="AV3" s="58"/>
      <c r="AW3" s="57" t="s">
        <v>28</v>
      </c>
      <c r="AX3" s="56"/>
      <c r="AY3" s="56"/>
      <c r="AZ3" s="58"/>
      <c r="BA3" s="57" t="s">
        <v>28</v>
      </c>
      <c r="BB3" s="56"/>
      <c r="BC3" s="56"/>
      <c r="BD3" s="58"/>
      <c r="BE3" s="57" t="s">
        <v>28</v>
      </c>
      <c r="BF3" s="56"/>
      <c r="BG3" s="56"/>
      <c r="BH3" s="58"/>
      <c r="BI3" s="57" t="s">
        <v>28</v>
      </c>
      <c r="BJ3" s="56"/>
      <c r="BK3" s="56"/>
      <c r="BL3" s="58"/>
      <c r="BM3" s="57" t="s">
        <v>28</v>
      </c>
      <c r="BN3" s="56"/>
      <c r="BO3" s="56"/>
      <c r="BP3" s="58"/>
      <c r="BQ3" s="57" t="s">
        <v>48</v>
      </c>
      <c r="BR3" s="56"/>
      <c r="BS3" s="56"/>
      <c r="BT3" s="58"/>
      <c r="BU3" s="57" t="s">
        <v>48</v>
      </c>
      <c r="BV3" s="56"/>
      <c r="BW3" s="56"/>
      <c r="BX3" s="58"/>
      <c r="BY3" s="57" t="s">
        <v>52</v>
      </c>
      <c r="BZ3" s="56"/>
      <c r="CA3" s="56"/>
      <c r="CB3" s="58"/>
    </row>
    <row r="4" spans="1:80" ht="36.75" customHeight="1" x14ac:dyDescent="0.2">
      <c r="A4" s="57" t="s">
        <v>58</v>
      </c>
      <c r="B4" s="56"/>
      <c r="C4" s="56"/>
      <c r="D4" s="58"/>
      <c r="E4" s="57" t="s">
        <v>59</v>
      </c>
      <c r="F4" s="56"/>
      <c r="G4" s="56"/>
      <c r="H4" s="58"/>
      <c r="I4" s="57" t="s">
        <v>60</v>
      </c>
      <c r="J4" s="56"/>
      <c r="K4" s="56"/>
      <c r="L4" s="58"/>
      <c r="M4" s="57" t="s">
        <v>61</v>
      </c>
      <c r="N4" s="56"/>
      <c r="O4" s="56"/>
      <c r="P4" s="58"/>
      <c r="Q4" s="57" t="s">
        <v>62</v>
      </c>
      <c r="R4" s="56"/>
      <c r="S4" s="56"/>
      <c r="T4" s="58"/>
      <c r="U4" s="57" t="s">
        <v>63</v>
      </c>
      <c r="V4" s="56"/>
      <c r="W4" s="56"/>
      <c r="X4" s="58"/>
      <c r="Y4" s="57" t="s">
        <v>64</v>
      </c>
      <c r="Z4" s="56"/>
      <c r="AA4" s="56"/>
      <c r="AB4" s="58"/>
      <c r="AC4" s="57" t="s">
        <v>65</v>
      </c>
      <c r="AD4" s="56"/>
      <c r="AE4" s="56"/>
      <c r="AF4" s="58"/>
      <c r="AG4" s="57" t="s">
        <v>66</v>
      </c>
      <c r="AH4" s="56"/>
      <c r="AI4" s="56"/>
      <c r="AJ4" s="58"/>
      <c r="AK4" s="57" t="s">
        <v>67</v>
      </c>
      <c r="AL4" s="56"/>
      <c r="AM4" s="56"/>
      <c r="AN4" s="58"/>
      <c r="AO4" s="57" t="s">
        <v>68</v>
      </c>
      <c r="AP4" s="56"/>
      <c r="AQ4" s="56"/>
      <c r="AR4" s="58"/>
      <c r="AS4" s="57" t="s">
        <v>32</v>
      </c>
      <c r="AT4" s="56"/>
      <c r="AU4" s="56"/>
      <c r="AV4" s="58"/>
      <c r="AW4" s="57" t="s">
        <v>69</v>
      </c>
      <c r="AX4" s="56"/>
      <c r="AY4" s="56"/>
      <c r="AZ4" s="58"/>
      <c r="BA4" s="57" t="s">
        <v>70</v>
      </c>
      <c r="BB4" s="56"/>
      <c r="BC4" s="56"/>
      <c r="BD4" s="58"/>
      <c r="BE4" s="57" t="s">
        <v>71</v>
      </c>
      <c r="BF4" s="56"/>
      <c r="BG4" s="56"/>
      <c r="BH4" s="58"/>
      <c r="BI4" s="57" t="s">
        <v>72</v>
      </c>
      <c r="BJ4" s="56"/>
      <c r="BK4" s="56"/>
      <c r="BL4" s="58"/>
      <c r="BM4" s="57" t="s">
        <v>73</v>
      </c>
      <c r="BN4" s="56"/>
      <c r="BO4" s="56"/>
      <c r="BP4" s="58"/>
      <c r="BQ4" s="57" t="s">
        <v>49</v>
      </c>
      <c r="BR4" s="56"/>
      <c r="BS4" s="56"/>
      <c r="BT4" s="58"/>
      <c r="BU4" s="57" t="s">
        <v>51</v>
      </c>
      <c r="BV4" s="56"/>
      <c r="BW4" s="56"/>
      <c r="BX4" s="58"/>
      <c r="BY4" s="57" t="s">
        <v>74</v>
      </c>
      <c r="BZ4" s="56"/>
      <c r="CA4" s="56"/>
      <c r="CB4" s="58"/>
    </row>
    <row r="5" spans="1:80" ht="30" x14ac:dyDescent="0.2">
      <c r="A5" s="11" t="s">
        <v>0</v>
      </c>
      <c r="B5" s="12" t="s">
        <v>75</v>
      </c>
      <c r="C5" s="12" t="s">
        <v>76</v>
      </c>
      <c r="D5" s="12" t="s">
        <v>77</v>
      </c>
      <c r="E5" s="11" t="s">
        <v>0</v>
      </c>
      <c r="F5" s="12" t="s">
        <v>75</v>
      </c>
      <c r="G5" s="12" t="s">
        <v>76</v>
      </c>
      <c r="H5" s="12" t="s">
        <v>77</v>
      </c>
      <c r="I5" s="11" t="s">
        <v>0</v>
      </c>
      <c r="J5" s="12" t="s">
        <v>75</v>
      </c>
      <c r="K5" s="12" t="s">
        <v>76</v>
      </c>
      <c r="L5" s="12" t="s">
        <v>77</v>
      </c>
      <c r="M5" s="11" t="s">
        <v>0</v>
      </c>
      <c r="N5" s="12" t="s">
        <v>75</v>
      </c>
      <c r="O5" s="12" t="s">
        <v>76</v>
      </c>
      <c r="P5" s="12" t="s">
        <v>77</v>
      </c>
      <c r="Q5" s="11" t="s">
        <v>0</v>
      </c>
      <c r="R5" s="12" t="s">
        <v>75</v>
      </c>
      <c r="S5" s="12" t="s">
        <v>76</v>
      </c>
      <c r="T5" s="12" t="s">
        <v>77</v>
      </c>
      <c r="U5" s="11" t="s">
        <v>0</v>
      </c>
      <c r="V5" s="12" t="s">
        <v>75</v>
      </c>
      <c r="W5" s="12" t="s">
        <v>76</v>
      </c>
      <c r="X5" s="12" t="s">
        <v>77</v>
      </c>
      <c r="Y5" s="11" t="s">
        <v>0</v>
      </c>
      <c r="Z5" s="12" t="s">
        <v>75</v>
      </c>
      <c r="AA5" s="12" t="s">
        <v>76</v>
      </c>
      <c r="AB5" s="12" t="s">
        <v>77</v>
      </c>
      <c r="AC5" s="11" t="s">
        <v>0</v>
      </c>
      <c r="AD5" s="12" t="s">
        <v>75</v>
      </c>
      <c r="AE5" s="12" t="s">
        <v>76</v>
      </c>
      <c r="AF5" s="12" t="s">
        <v>77</v>
      </c>
      <c r="AG5" s="11" t="s">
        <v>0</v>
      </c>
      <c r="AH5" s="12" t="s">
        <v>75</v>
      </c>
      <c r="AI5" s="12" t="s">
        <v>76</v>
      </c>
      <c r="AJ5" s="12" t="s">
        <v>77</v>
      </c>
      <c r="AK5" s="11" t="s">
        <v>0</v>
      </c>
      <c r="AL5" s="12" t="s">
        <v>75</v>
      </c>
      <c r="AM5" s="12" t="s">
        <v>76</v>
      </c>
      <c r="AN5" s="12" t="s">
        <v>77</v>
      </c>
      <c r="AO5" s="11" t="s">
        <v>0</v>
      </c>
      <c r="AP5" s="12" t="s">
        <v>75</v>
      </c>
      <c r="AQ5" s="12" t="s">
        <v>76</v>
      </c>
      <c r="AR5" s="12" t="s">
        <v>77</v>
      </c>
      <c r="AS5" s="11" t="s">
        <v>0</v>
      </c>
      <c r="AT5" s="12" t="s">
        <v>75</v>
      </c>
      <c r="AU5" s="12" t="s">
        <v>76</v>
      </c>
      <c r="AV5" s="12" t="s">
        <v>77</v>
      </c>
      <c r="AW5" s="11" t="s">
        <v>0</v>
      </c>
      <c r="AX5" s="12" t="s">
        <v>75</v>
      </c>
      <c r="AY5" s="12" t="s">
        <v>76</v>
      </c>
      <c r="AZ5" s="12" t="s">
        <v>77</v>
      </c>
      <c r="BA5" s="11" t="s">
        <v>0</v>
      </c>
      <c r="BB5" s="12" t="s">
        <v>75</v>
      </c>
      <c r="BC5" s="12" t="s">
        <v>76</v>
      </c>
      <c r="BD5" s="12" t="s">
        <v>77</v>
      </c>
      <c r="BE5" s="11" t="s">
        <v>0</v>
      </c>
      <c r="BF5" s="12" t="s">
        <v>75</v>
      </c>
      <c r="BG5" s="12" t="s">
        <v>76</v>
      </c>
      <c r="BH5" s="12" t="s">
        <v>77</v>
      </c>
      <c r="BI5" s="11" t="s">
        <v>0</v>
      </c>
      <c r="BJ5" s="12" t="s">
        <v>75</v>
      </c>
      <c r="BK5" s="12" t="s">
        <v>76</v>
      </c>
      <c r="BL5" s="12" t="s">
        <v>77</v>
      </c>
      <c r="BM5" s="11" t="s">
        <v>0</v>
      </c>
      <c r="BN5" s="12" t="s">
        <v>75</v>
      </c>
      <c r="BO5" s="12" t="s">
        <v>76</v>
      </c>
      <c r="BP5" s="12" t="s">
        <v>77</v>
      </c>
      <c r="BQ5" s="11" t="s">
        <v>0</v>
      </c>
      <c r="BR5" s="12" t="s">
        <v>75</v>
      </c>
      <c r="BS5" s="12" t="s">
        <v>76</v>
      </c>
      <c r="BT5" s="12" t="s">
        <v>77</v>
      </c>
      <c r="BU5" s="11" t="s">
        <v>0</v>
      </c>
      <c r="BV5" s="12" t="s">
        <v>75</v>
      </c>
      <c r="BW5" s="12" t="s">
        <v>76</v>
      </c>
      <c r="BX5" s="12" t="s">
        <v>77</v>
      </c>
      <c r="BY5" s="11" t="s">
        <v>0</v>
      </c>
      <c r="BZ5" s="12" t="s">
        <v>75</v>
      </c>
      <c r="CA5" s="12" t="s">
        <v>76</v>
      </c>
      <c r="CB5" s="12" t="s">
        <v>77</v>
      </c>
    </row>
    <row r="6" spans="1:80" ht="49.5" customHeight="1" x14ac:dyDescent="0.2">
      <c r="A6" s="13">
        <v>1</v>
      </c>
      <c r="B6" s="14" t="s">
        <v>78</v>
      </c>
      <c r="C6" s="14" t="s">
        <v>79</v>
      </c>
      <c r="D6" s="15" t="s">
        <v>80</v>
      </c>
      <c r="E6" s="13">
        <v>1</v>
      </c>
      <c r="F6" s="14" t="s">
        <v>78</v>
      </c>
      <c r="G6" s="14" t="s">
        <v>79</v>
      </c>
      <c r="H6" s="15" t="s">
        <v>81</v>
      </c>
      <c r="I6" s="13">
        <v>1</v>
      </c>
      <c r="J6" s="14" t="s">
        <v>78</v>
      </c>
      <c r="K6" s="14" t="s">
        <v>79</v>
      </c>
      <c r="L6" s="15" t="s">
        <v>81</v>
      </c>
      <c r="M6" s="13">
        <v>1</v>
      </c>
      <c r="N6" s="14" t="s">
        <v>78</v>
      </c>
      <c r="O6" s="14" t="s">
        <v>79</v>
      </c>
      <c r="P6" s="15" t="s">
        <v>81</v>
      </c>
      <c r="Q6" s="13">
        <v>1</v>
      </c>
      <c r="R6" s="14" t="s">
        <v>78</v>
      </c>
      <c r="S6" s="14" t="s">
        <v>79</v>
      </c>
      <c r="T6" s="15" t="s">
        <v>81</v>
      </c>
      <c r="U6" s="13">
        <v>1</v>
      </c>
      <c r="V6" s="14" t="s">
        <v>78</v>
      </c>
      <c r="W6" s="14" t="s">
        <v>79</v>
      </c>
      <c r="X6" s="15" t="s">
        <v>82</v>
      </c>
      <c r="Y6" s="13">
        <v>1</v>
      </c>
      <c r="Z6" s="14" t="s">
        <v>83</v>
      </c>
      <c r="AA6" s="14" t="s">
        <v>84</v>
      </c>
      <c r="AB6" s="15" t="s">
        <v>82</v>
      </c>
      <c r="AC6" s="13">
        <v>1</v>
      </c>
      <c r="AD6" s="14" t="s">
        <v>78</v>
      </c>
      <c r="AE6" s="14" t="s">
        <v>79</v>
      </c>
      <c r="AF6" s="15" t="s">
        <v>82</v>
      </c>
      <c r="AG6" s="13">
        <v>1</v>
      </c>
      <c r="AH6" s="14" t="s">
        <v>78</v>
      </c>
      <c r="AI6" s="14" t="s">
        <v>79</v>
      </c>
      <c r="AJ6" s="15" t="s">
        <v>82</v>
      </c>
      <c r="AK6" s="13">
        <v>1</v>
      </c>
      <c r="AL6" s="14" t="s">
        <v>85</v>
      </c>
      <c r="AM6" s="14" t="s">
        <v>86</v>
      </c>
      <c r="AN6" s="15" t="s">
        <v>82</v>
      </c>
      <c r="AO6" s="13">
        <v>1</v>
      </c>
      <c r="AP6" s="14" t="s">
        <v>78</v>
      </c>
      <c r="AQ6" s="14" t="s">
        <v>79</v>
      </c>
      <c r="AR6" s="15" t="s">
        <v>87</v>
      </c>
      <c r="AS6" s="13">
        <v>1</v>
      </c>
      <c r="AT6" s="14" t="s">
        <v>78</v>
      </c>
      <c r="AU6" s="14" t="s">
        <v>79</v>
      </c>
      <c r="AV6" s="15" t="s">
        <v>87</v>
      </c>
      <c r="AW6" s="13">
        <v>1</v>
      </c>
      <c r="AX6" s="14" t="s">
        <v>78</v>
      </c>
      <c r="AY6" s="14" t="s">
        <v>79</v>
      </c>
      <c r="AZ6" s="15" t="s">
        <v>87</v>
      </c>
      <c r="BA6" s="13">
        <v>1</v>
      </c>
      <c r="BB6" s="14" t="s">
        <v>78</v>
      </c>
      <c r="BC6" s="14" t="s">
        <v>79</v>
      </c>
      <c r="BD6" s="15" t="s">
        <v>87</v>
      </c>
      <c r="BE6" s="13">
        <v>1</v>
      </c>
      <c r="BF6" s="14" t="s">
        <v>78</v>
      </c>
      <c r="BG6" s="14" t="s">
        <v>79</v>
      </c>
      <c r="BH6" s="15" t="s">
        <v>87</v>
      </c>
      <c r="BI6" s="13">
        <v>1</v>
      </c>
      <c r="BJ6" s="14" t="s">
        <v>88</v>
      </c>
      <c r="BK6" s="14" t="s">
        <v>79</v>
      </c>
      <c r="BL6" s="15" t="s">
        <v>87</v>
      </c>
      <c r="BM6" s="13">
        <v>1</v>
      </c>
      <c r="BN6" s="14" t="s">
        <v>78</v>
      </c>
      <c r="BO6" s="14" t="s">
        <v>79</v>
      </c>
      <c r="BP6" s="15" t="s">
        <v>87</v>
      </c>
      <c r="BQ6" s="13">
        <v>1</v>
      </c>
      <c r="BR6" s="14" t="s">
        <v>78</v>
      </c>
      <c r="BS6" s="14" t="s">
        <v>79</v>
      </c>
      <c r="BT6" s="15" t="s">
        <v>48</v>
      </c>
      <c r="BU6" s="13">
        <v>1</v>
      </c>
      <c r="BV6" s="14" t="s">
        <v>78</v>
      </c>
      <c r="BW6" s="14" t="s">
        <v>79</v>
      </c>
      <c r="BX6" s="15" t="s">
        <v>48</v>
      </c>
      <c r="BY6" s="13">
        <v>1</v>
      </c>
      <c r="BZ6" s="16" t="s">
        <v>78</v>
      </c>
      <c r="CA6" s="17" t="s">
        <v>79</v>
      </c>
      <c r="CB6" s="15" t="s">
        <v>52</v>
      </c>
    </row>
    <row r="7" spans="1:80" ht="49.5" customHeight="1" x14ac:dyDescent="0.2">
      <c r="A7" s="13">
        <v>2</v>
      </c>
      <c r="B7" s="14" t="s">
        <v>83</v>
      </c>
      <c r="C7" s="14" t="s">
        <v>84</v>
      </c>
      <c r="D7" s="15" t="s">
        <v>80</v>
      </c>
      <c r="E7" s="13">
        <v>2</v>
      </c>
      <c r="F7" s="14" t="s">
        <v>89</v>
      </c>
      <c r="G7" s="14" t="s">
        <v>90</v>
      </c>
      <c r="H7" s="15" t="s">
        <v>81</v>
      </c>
      <c r="I7" s="13">
        <v>2</v>
      </c>
      <c r="J7" s="14" t="s">
        <v>83</v>
      </c>
      <c r="K7" s="14" t="s">
        <v>84</v>
      </c>
      <c r="L7" s="15" t="s">
        <v>81</v>
      </c>
      <c r="M7" s="13">
        <v>2</v>
      </c>
      <c r="N7" s="14" t="s">
        <v>83</v>
      </c>
      <c r="O7" s="14" t="s">
        <v>84</v>
      </c>
      <c r="P7" s="15" t="s">
        <v>81</v>
      </c>
      <c r="Q7" s="13">
        <v>2</v>
      </c>
      <c r="R7" s="14" t="s">
        <v>83</v>
      </c>
      <c r="S7" s="14" t="s">
        <v>84</v>
      </c>
      <c r="T7" s="15" t="s">
        <v>81</v>
      </c>
      <c r="U7" s="13">
        <v>2</v>
      </c>
      <c r="V7" s="14" t="s">
        <v>83</v>
      </c>
      <c r="W7" s="14" t="s">
        <v>84</v>
      </c>
      <c r="X7" s="15" t="s">
        <v>82</v>
      </c>
      <c r="Y7" s="13">
        <v>2</v>
      </c>
      <c r="Z7" s="14" t="s">
        <v>89</v>
      </c>
      <c r="AA7" s="14" t="s">
        <v>90</v>
      </c>
      <c r="AB7" s="15" t="s">
        <v>82</v>
      </c>
      <c r="AC7" s="13">
        <v>2</v>
      </c>
      <c r="AD7" s="14" t="s">
        <v>83</v>
      </c>
      <c r="AE7" s="14" t="s">
        <v>84</v>
      </c>
      <c r="AF7" s="15" t="s">
        <v>82</v>
      </c>
      <c r="AG7" s="13">
        <v>2</v>
      </c>
      <c r="AH7" s="14" t="s">
        <v>83</v>
      </c>
      <c r="AI7" s="14" t="s">
        <v>84</v>
      </c>
      <c r="AJ7" s="15" t="s">
        <v>82</v>
      </c>
      <c r="AK7" s="13">
        <v>2</v>
      </c>
      <c r="AL7" s="14" t="s">
        <v>91</v>
      </c>
      <c r="AM7" s="14" t="s">
        <v>92</v>
      </c>
      <c r="AN7" s="15" t="s">
        <v>82</v>
      </c>
      <c r="AO7" s="13">
        <v>2</v>
      </c>
      <c r="AP7" s="14" t="s">
        <v>83</v>
      </c>
      <c r="AQ7" s="14" t="s">
        <v>84</v>
      </c>
      <c r="AR7" s="15" t="s">
        <v>87</v>
      </c>
      <c r="AS7" s="13">
        <v>2</v>
      </c>
      <c r="AT7" s="14" t="s">
        <v>83</v>
      </c>
      <c r="AU7" s="14" t="s">
        <v>84</v>
      </c>
      <c r="AV7" s="15" t="s">
        <v>87</v>
      </c>
      <c r="AW7" s="13">
        <v>2</v>
      </c>
      <c r="AX7" s="14" t="s">
        <v>83</v>
      </c>
      <c r="AY7" s="14" t="s">
        <v>84</v>
      </c>
      <c r="AZ7" s="15" t="s">
        <v>87</v>
      </c>
      <c r="BA7" s="13">
        <v>2</v>
      </c>
      <c r="BB7" s="14" t="s">
        <v>83</v>
      </c>
      <c r="BC7" s="14" t="s">
        <v>84</v>
      </c>
      <c r="BD7" s="15" t="s">
        <v>87</v>
      </c>
      <c r="BE7" s="13">
        <v>2</v>
      </c>
      <c r="BF7" s="14" t="s">
        <v>83</v>
      </c>
      <c r="BG7" s="14" t="s">
        <v>84</v>
      </c>
      <c r="BH7" s="15" t="s">
        <v>87</v>
      </c>
      <c r="BI7" s="13">
        <v>2</v>
      </c>
      <c r="BJ7" s="14" t="s">
        <v>83</v>
      </c>
      <c r="BK7" s="14" t="s">
        <v>84</v>
      </c>
      <c r="BL7" s="15" t="s">
        <v>87</v>
      </c>
      <c r="BM7" s="13">
        <v>2</v>
      </c>
      <c r="BN7" s="14" t="s">
        <v>83</v>
      </c>
      <c r="BO7" s="14" t="s">
        <v>84</v>
      </c>
      <c r="BP7" s="15" t="s">
        <v>87</v>
      </c>
      <c r="BQ7" s="13">
        <v>2</v>
      </c>
      <c r="BR7" s="14" t="s">
        <v>83</v>
      </c>
      <c r="BS7" s="14" t="s">
        <v>84</v>
      </c>
      <c r="BT7" s="15" t="s">
        <v>48</v>
      </c>
      <c r="BU7" s="13">
        <v>2</v>
      </c>
      <c r="BV7" s="14" t="s">
        <v>83</v>
      </c>
      <c r="BW7" s="14" t="s">
        <v>84</v>
      </c>
      <c r="BX7" s="15" t="s">
        <v>48</v>
      </c>
      <c r="BY7" s="13">
        <v>2</v>
      </c>
      <c r="BZ7" s="18" t="s">
        <v>83</v>
      </c>
      <c r="CA7" s="19" t="s">
        <v>84</v>
      </c>
      <c r="CB7" s="15" t="s">
        <v>52</v>
      </c>
    </row>
    <row r="8" spans="1:80" ht="49.5" customHeight="1" x14ac:dyDescent="0.2">
      <c r="A8" s="13">
        <v>3</v>
      </c>
      <c r="B8" s="14" t="s">
        <v>83</v>
      </c>
      <c r="C8" s="14" t="s">
        <v>93</v>
      </c>
      <c r="D8" s="15" t="s">
        <v>80</v>
      </c>
      <c r="E8" s="13">
        <v>3</v>
      </c>
      <c r="F8" s="14" t="s">
        <v>94</v>
      </c>
      <c r="G8" s="14" t="s">
        <v>95</v>
      </c>
      <c r="H8" s="15" t="s">
        <v>81</v>
      </c>
      <c r="I8" s="13">
        <v>3</v>
      </c>
      <c r="J8" s="14" t="s">
        <v>83</v>
      </c>
      <c r="K8" s="14" t="s">
        <v>93</v>
      </c>
      <c r="L8" s="15" t="s">
        <v>81</v>
      </c>
      <c r="M8" s="13">
        <v>3</v>
      </c>
      <c r="N8" s="14" t="s">
        <v>83</v>
      </c>
      <c r="O8" s="14" t="s">
        <v>93</v>
      </c>
      <c r="P8" s="15" t="s">
        <v>81</v>
      </c>
      <c r="Q8" s="13">
        <v>3</v>
      </c>
      <c r="R8" s="14" t="s">
        <v>83</v>
      </c>
      <c r="S8" s="14" t="s">
        <v>93</v>
      </c>
      <c r="T8" s="15" t="s">
        <v>81</v>
      </c>
      <c r="U8" s="13">
        <v>3</v>
      </c>
      <c r="V8" s="14" t="s">
        <v>83</v>
      </c>
      <c r="W8" s="14" t="s">
        <v>93</v>
      </c>
      <c r="X8" s="15" t="s">
        <v>82</v>
      </c>
      <c r="Y8" s="13">
        <v>3</v>
      </c>
      <c r="Z8" s="14" t="s">
        <v>89</v>
      </c>
      <c r="AA8" s="14" t="s">
        <v>96</v>
      </c>
      <c r="AB8" s="15" t="s">
        <v>82</v>
      </c>
      <c r="AC8" s="13">
        <v>3</v>
      </c>
      <c r="AD8" s="14" t="s">
        <v>83</v>
      </c>
      <c r="AE8" s="14" t="s">
        <v>93</v>
      </c>
      <c r="AF8" s="15" t="s">
        <v>82</v>
      </c>
      <c r="AG8" s="13">
        <v>3</v>
      </c>
      <c r="AH8" s="14" t="s">
        <v>83</v>
      </c>
      <c r="AI8" s="14" t="s">
        <v>93</v>
      </c>
      <c r="AJ8" s="15" t="s">
        <v>82</v>
      </c>
      <c r="AK8" s="13">
        <v>3</v>
      </c>
      <c r="AL8" s="14" t="s">
        <v>97</v>
      </c>
      <c r="AM8" s="14" t="s">
        <v>98</v>
      </c>
      <c r="AN8" s="15" t="s">
        <v>82</v>
      </c>
      <c r="AO8" s="13">
        <v>3</v>
      </c>
      <c r="AP8" s="14" t="s">
        <v>83</v>
      </c>
      <c r="AQ8" s="14" t="s">
        <v>93</v>
      </c>
      <c r="AR8" s="15" t="s">
        <v>87</v>
      </c>
      <c r="AS8" s="13">
        <v>3</v>
      </c>
      <c r="AT8" s="14" t="s">
        <v>83</v>
      </c>
      <c r="AU8" s="14" t="s">
        <v>93</v>
      </c>
      <c r="AV8" s="15" t="s">
        <v>87</v>
      </c>
      <c r="AW8" s="13">
        <v>3</v>
      </c>
      <c r="AX8" s="14" t="s">
        <v>83</v>
      </c>
      <c r="AY8" s="14" t="s">
        <v>93</v>
      </c>
      <c r="AZ8" s="15" t="s">
        <v>87</v>
      </c>
      <c r="BA8" s="13">
        <v>3</v>
      </c>
      <c r="BB8" s="14" t="s">
        <v>83</v>
      </c>
      <c r="BC8" s="14" t="s">
        <v>93</v>
      </c>
      <c r="BD8" s="15" t="s">
        <v>87</v>
      </c>
      <c r="BE8" s="13">
        <v>3</v>
      </c>
      <c r="BF8" s="14" t="s">
        <v>83</v>
      </c>
      <c r="BG8" s="14" t="s">
        <v>93</v>
      </c>
      <c r="BH8" s="15" t="s">
        <v>87</v>
      </c>
      <c r="BI8" s="13">
        <v>3</v>
      </c>
      <c r="BJ8" s="14" t="s">
        <v>83</v>
      </c>
      <c r="BK8" s="14" t="s">
        <v>93</v>
      </c>
      <c r="BL8" s="15" t="s">
        <v>87</v>
      </c>
      <c r="BM8" s="13">
        <v>3</v>
      </c>
      <c r="BN8" s="14" t="s">
        <v>83</v>
      </c>
      <c r="BO8" s="14" t="s">
        <v>93</v>
      </c>
      <c r="BP8" s="15" t="s">
        <v>87</v>
      </c>
      <c r="BQ8" s="13">
        <v>3</v>
      </c>
      <c r="BR8" s="14" t="s">
        <v>83</v>
      </c>
      <c r="BS8" s="14" t="s">
        <v>93</v>
      </c>
      <c r="BT8" s="15" t="s">
        <v>48</v>
      </c>
      <c r="BU8" s="13">
        <v>3</v>
      </c>
      <c r="BV8" s="14" t="s">
        <v>83</v>
      </c>
      <c r="BW8" s="14" t="s">
        <v>93</v>
      </c>
      <c r="BX8" s="15" t="s">
        <v>48</v>
      </c>
      <c r="BY8" s="13">
        <v>3</v>
      </c>
      <c r="BZ8" s="18" t="s">
        <v>83</v>
      </c>
      <c r="CA8" s="19" t="s">
        <v>93</v>
      </c>
      <c r="CB8" s="15" t="s">
        <v>52</v>
      </c>
    </row>
    <row r="9" spans="1:80" ht="49.5" customHeight="1" x14ac:dyDescent="0.2">
      <c r="A9" s="13">
        <v>4</v>
      </c>
      <c r="B9" s="14" t="s">
        <v>89</v>
      </c>
      <c r="C9" s="14" t="s">
        <v>90</v>
      </c>
      <c r="D9" s="15" t="s">
        <v>80</v>
      </c>
      <c r="E9" s="13">
        <v>4</v>
      </c>
      <c r="F9" s="14" t="s">
        <v>99</v>
      </c>
      <c r="G9" s="14" t="s">
        <v>100</v>
      </c>
      <c r="H9" s="15" t="s">
        <v>81</v>
      </c>
      <c r="I9" s="13">
        <v>4</v>
      </c>
      <c r="J9" s="14" t="s">
        <v>89</v>
      </c>
      <c r="K9" s="14" t="s">
        <v>90</v>
      </c>
      <c r="L9" s="15" t="s">
        <v>81</v>
      </c>
      <c r="M9" s="13">
        <v>4</v>
      </c>
      <c r="N9" s="14" t="s">
        <v>83</v>
      </c>
      <c r="O9" s="14" t="s">
        <v>101</v>
      </c>
      <c r="P9" s="15" t="s">
        <v>81</v>
      </c>
      <c r="Q9" s="13">
        <v>4</v>
      </c>
      <c r="R9" s="14" t="s">
        <v>83</v>
      </c>
      <c r="S9" s="14" t="s">
        <v>101</v>
      </c>
      <c r="T9" s="15" t="s">
        <v>81</v>
      </c>
      <c r="U9" s="13">
        <v>4</v>
      </c>
      <c r="V9" s="14" t="s">
        <v>89</v>
      </c>
      <c r="W9" s="14" t="s">
        <v>90</v>
      </c>
      <c r="X9" s="15" t="s">
        <v>82</v>
      </c>
      <c r="Y9" s="13">
        <v>4</v>
      </c>
      <c r="Z9" s="14" t="s">
        <v>94</v>
      </c>
      <c r="AA9" s="14" t="s">
        <v>95</v>
      </c>
      <c r="AB9" s="15" t="s">
        <v>82</v>
      </c>
      <c r="AC9" s="13">
        <v>4</v>
      </c>
      <c r="AD9" s="14" t="s">
        <v>83</v>
      </c>
      <c r="AE9" s="14" t="s">
        <v>101</v>
      </c>
      <c r="AF9" s="15" t="s">
        <v>82</v>
      </c>
      <c r="AG9" s="13">
        <v>4</v>
      </c>
      <c r="AH9" s="14" t="s">
        <v>83</v>
      </c>
      <c r="AI9" s="14" t="s">
        <v>101</v>
      </c>
      <c r="AJ9" s="15" t="s">
        <v>82</v>
      </c>
      <c r="AK9" s="13"/>
      <c r="AL9" s="15"/>
      <c r="AM9" s="15"/>
      <c r="AN9" s="15"/>
      <c r="AO9" s="13">
        <v>4</v>
      </c>
      <c r="AP9" s="14" t="s">
        <v>83</v>
      </c>
      <c r="AQ9" s="14" t="s">
        <v>101</v>
      </c>
      <c r="AR9" s="15" t="s">
        <v>87</v>
      </c>
      <c r="AS9" s="13">
        <v>4</v>
      </c>
      <c r="AT9" s="14" t="s">
        <v>89</v>
      </c>
      <c r="AU9" s="14" t="s">
        <v>90</v>
      </c>
      <c r="AV9" s="15" t="s">
        <v>87</v>
      </c>
      <c r="AW9" s="13">
        <v>4</v>
      </c>
      <c r="AX9" s="14" t="s">
        <v>83</v>
      </c>
      <c r="AY9" s="14" t="s">
        <v>101</v>
      </c>
      <c r="AZ9" s="15" t="s">
        <v>87</v>
      </c>
      <c r="BA9" s="13">
        <v>4</v>
      </c>
      <c r="BB9" s="14" t="s">
        <v>83</v>
      </c>
      <c r="BC9" s="14" t="s">
        <v>101</v>
      </c>
      <c r="BD9" s="15" t="s">
        <v>87</v>
      </c>
      <c r="BE9" s="13">
        <v>4</v>
      </c>
      <c r="BF9" s="14" t="s">
        <v>83</v>
      </c>
      <c r="BG9" s="14" t="s">
        <v>101</v>
      </c>
      <c r="BH9" s="15" t="s">
        <v>87</v>
      </c>
      <c r="BI9" s="13">
        <v>4</v>
      </c>
      <c r="BJ9" s="14" t="s">
        <v>89</v>
      </c>
      <c r="BK9" s="14" t="s">
        <v>90</v>
      </c>
      <c r="BL9" s="15" t="s">
        <v>87</v>
      </c>
      <c r="BM9" s="13">
        <v>4</v>
      </c>
      <c r="BN9" s="14" t="s">
        <v>83</v>
      </c>
      <c r="BO9" s="14" t="s">
        <v>101</v>
      </c>
      <c r="BP9" s="15" t="s">
        <v>87</v>
      </c>
      <c r="BQ9" s="13">
        <v>4</v>
      </c>
      <c r="BR9" s="14" t="s">
        <v>89</v>
      </c>
      <c r="BS9" s="14" t="s">
        <v>90</v>
      </c>
      <c r="BT9" s="15" t="s">
        <v>48</v>
      </c>
      <c r="BU9" s="13">
        <v>4</v>
      </c>
      <c r="BV9" s="14" t="s">
        <v>83</v>
      </c>
      <c r="BW9" s="14" t="s">
        <v>101</v>
      </c>
      <c r="BX9" s="15" t="s">
        <v>48</v>
      </c>
      <c r="BY9" s="13">
        <v>4</v>
      </c>
      <c r="BZ9" s="18" t="s">
        <v>89</v>
      </c>
      <c r="CA9" s="19" t="s">
        <v>90</v>
      </c>
      <c r="CB9" s="15" t="s">
        <v>52</v>
      </c>
    </row>
    <row r="10" spans="1:80" ht="49.5" customHeight="1" x14ac:dyDescent="0.2">
      <c r="A10" s="13">
        <v>5</v>
      </c>
      <c r="B10" s="14" t="s">
        <v>89</v>
      </c>
      <c r="C10" s="14" t="s">
        <v>96</v>
      </c>
      <c r="D10" s="15" t="s">
        <v>80</v>
      </c>
      <c r="E10" s="13">
        <v>5</v>
      </c>
      <c r="F10" s="14" t="s">
        <v>103</v>
      </c>
      <c r="G10" s="14" t="s">
        <v>104</v>
      </c>
      <c r="H10" s="15" t="s">
        <v>81</v>
      </c>
      <c r="I10" s="13">
        <v>5</v>
      </c>
      <c r="J10" s="14" t="s">
        <v>89</v>
      </c>
      <c r="K10" s="14" t="s">
        <v>96</v>
      </c>
      <c r="L10" s="15" t="s">
        <v>81</v>
      </c>
      <c r="M10" s="13">
        <v>5</v>
      </c>
      <c r="N10" s="14" t="s">
        <v>89</v>
      </c>
      <c r="O10" s="14" t="s">
        <v>90</v>
      </c>
      <c r="P10" s="15" t="s">
        <v>81</v>
      </c>
      <c r="Q10" s="13">
        <v>5</v>
      </c>
      <c r="R10" s="14" t="s">
        <v>89</v>
      </c>
      <c r="S10" s="14" t="s">
        <v>90</v>
      </c>
      <c r="T10" s="15" t="s">
        <v>81</v>
      </c>
      <c r="U10" s="13">
        <v>5</v>
      </c>
      <c r="V10" s="14" t="s">
        <v>89</v>
      </c>
      <c r="W10" s="14" t="s">
        <v>96</v>
      </c>
      <c r="X10" s="15" t="s">
        <v>82</v>
      </c>
      <c r="Y10" s="13">
        <v>5</v>
      </c>
      <c r="Z10" s="14" t="s">
        <v>99</v>
      </c>
      <c r="AA10" s="14" t="s">
        <v>100</v>
      </c>
      <c r="AB10" s="15" t="s">
        <v>82</v>
      </c>
      <c r="AC10" s="13">
        <v>5</v>
      </c>
      <c r="AD10" s="14" t="s">
        <v>89</v>
      </c>
      <c r="AE10" s="14" t="s">
        <v>90</v>
      </c>
      <c r="AF10" s="15" t="s">
        <v>82</v>
      </c>
      <c r="AG10" s="13">
        <v>5</v>
      </c>
      <c r="AH10" s="14" t="s">
        <v>89</v>
      </c>
      <c r="AI10" s="14" t="s">
        <v>90</v>
      </c>
      <c r="AJ10" s="15" t="s">
        <v>82</v>
      </c>
      <c r="AK10" s="13"/>
      <c r="AL10" s="15"/>
      <c r="AM10" s="15"/>
      <c r="AN10" s="15"/>
      <c r="AO10" s="13">
        <v>5</v>
      </c>
      <c r="AP10" s="14" t="s">
        <v>89</v>
      </c>
      <c r="AQ10" s="14" t="s">
        <v>90</v>
      </c>
      <c r="AR10" s="15" t="s">
        <v>87</v>
      </c>
      <c r="AS10" s="13">
        <v>5</v>
      </c>
      <c r="AT10" s="14" t="s">
        <v>89</v>
      </c>
      <c r="AU10" s="14" t="s">
        <v>96</v>
      </c>
      <c r="AV10" s="15" t="s">
        <v>87</v>
      </c>
      <c r="AW10" s="13">
        <v>5</v>
      </c>
      <c r="AX10" s="14" t="s">
        <v>89</v>
      </c>
      <c r="AY10" s="14" t="s">
        <v>90</v>
      </c>
      <c r="AZ10" s="15" t="s">
        <v>87</v>
      </c>
      <c r="BA10" s="13">
        <v>5</v>
      </c>
      <c r="BB10" s="14" t="s">
        <v>89</v>
      </c>
      <c r="BC10" s="14" t="s">
        <v>90</v>
      </c>
      <c r="BD10" s="15" t="s">
        <v>87</v>
      </c>
      <c r="BE10" s="13">
        <v>5</v>
      </c>
      <c r="BF10" s="14" t="s">
        <v>89</v>
      </c>
      <c r="BG10" s="14" t="s">
        <v>90</v>
      </c>
      <c r="BH10" s="15" t="s">
        <v>87</v>
      </c>
      <c r="BI10" s="13">
        <v>5</v>
      </c>
      <c r="BJ10" s="14" t="s">
        <v>94</v>
      </c>
      <c r="BK10" s="14" t="s">
        <v>95</v>
      </c>
      <c r="BL10" s="15" t="s">
        <v>87</v>
      </c>
      <c r="BM10" s="13">
        <v>5</v>
      </c>
      <c r="BN10" s="14" t="s">
        <v>89</v>
      </c>
      <c r="BO10" s="14" t="s">
        <v>90</v>
      </c>
      <c r="BP10" s="15" t="s">
        <v>87</v>
      </c>
      <c r="BQ10" s="13">
        <v>5</v>
      </c>
      <c r="BR10" s="14" t="s">
        <v>89</v>
      </c>
      <c r="BS10" s="14" t="s">
        <v>96</v>
      </c>
      <c r="BT10" s="15" t="s">
        <v>48</v>
      </c>
      <c r="BU10" s="13">
        <v>5</v>
      </c>
      <c r="BV10" s="14" t="s">
        <v>89</v>
      </c>
      <c r="BW10" s="14" t="s">
        <v>90</v>
      </c>
      <c r="BX10" s="15" t="s">
        <v>48</v>
      </c>
      <c r="BY10" s="13">
        <v>5</v>
      </c>
      <c r="BZ10" s="18" t="s">
        <v>89</v>
      </c>
      <c r="CA10" s="19" t="s">
        <v>96</v>
      </c>
      <c r="CB10" s="15" t="s">
        <v>52</v>
      </c>
    </row>
    <row r="11" spans="1:80" ht="49.5" customHeight="1" x14ac:dyDescent="0.2">
      <c r="A11" s="13">
        <v>6</v>
      </c>
      <c r="B11" s="14" t="s">
        <v>94</v>
      </c>
      <c r="C11" s="14" t="s">
        <v>105</v>
      </c>
      <c r="D11" s="15" t="s">
        <v>80</v>
      </c>
      <c r="E11" s="13">
        <v>6</v>
      </c>
      <c r="F11" s="14" t="s">
        <v>106</v>
      </c>
      <c r="G11" s="14" t="s">
        <v>107</v>
      </c>
      <c r="H11" s="15" t="s">
        <v>81</v>
      </c>
      <c r="I11" s="13">
        <v>6</v>
      </c>
      <c r="J11" s="14" t="s">
        <v>94</v>
      </c>
      <c r="K11" s="14" t="s">
        <v>95</v>
      </c>
      <c r="L11" s="15" t="s">
        <v>81</v>
      </c>
      <c r="M11" s="13">
        <v>6</v>
      </c>
      <c r="N11" s="14" t="s">
        <v>89</v>
      </c>
      <c r="O11" s="14" t="s">
        <v>96</v>
      </c>
      <c r="P11" s="15" t="s">
        <v>81</v>
      </c>
      <c r="Q11" s="13">
        <v>6</v>
      </c>
      <c r="R11" s="14" t="s">
        <v>89</v>
      </c>
      <c r="S11" s="14" t="s">
        <v>96</v>
      </c>
      <c r="T11" s="15" t="s">
        <v>81</v>
      </c>
      <c r="U11" s="13">
        <v>6</v>
      </c>
      <c r="V11" s="14" t="s">
        <v>94</v>
      </c>
      <c r="W11" s="14" t="s">
        <v>105</v>
      </c>
      <c r="X11" s="15" t="s">
        <v>82</v>
      </c>
      <c r="Y11" s="13">
        <v>6</v>
      </c>
      <c r="Z11" s="14" t="s">
        <v>103</v>
      </c>
      <c r="AA11" s="14" t="s">
        <v>108</v>
      </c>
      <c r="AB11" s="15" t="s">
        <v>82</v>
      </c>
      <c r="AC11" s="13">
        <v>6</v>
      </c>
      <c r="AD11" s="14" t="s">
        <v>89</v>
      </c>
      <c r="AE11" s="14" t="s">
        <v>96</v>
      </c>
      <c r="AF11" s="15" t="s">
        <v>82</v>
      </c>
      <c r="AG11" s="13">
        <v>6</v>
      </c>
      <c r="AH11" s="14" t="s">
        <v>89</v>
      </c>
      <c r="AI11" s="14" t="s">
        <v>96</v>
      </c>
      <c r="AJ11" s="15" t="s">
        <v>82</v>
      </c>
      <c r="AK11" s="13"/>
      <c r="AL11" s="15"/>
      <c r="AM11" s="15"/>
      <c r="AN11" s="15"/>
      <c r="AO11" s="13">
        <v>6</v>
      </c>
      <c r="AP11" s="14" t="s">
        <v>89</v>
      </c>
      <c r="AQ11" s="14" t="s">
        <v>96</v>
      </c>
      <c r="AR11" s="15" t="s">
        <v>87</v>
      </c>
      <c r="AS11" s="13">
        <v>6</v>
      </c>
      <c r="AT11" s="14" t="s">
        <v>94</v>
      </c>
      <c r="AU11" s="14" t="s">
        <v>95</v>
      </c>
      <c r="AV11" s="15" t="s">
        <v>87</v>
      </c>
      <c r="AW11" s="13">
        <v>6</v>
      </c>
      <c r="AX11" s="14" t="s">
        <v>89</v>
      </c>
      <c r="AY11" s="14" t="s">
        <v>96</v>
      </c>
      <c r="AZ11" s="15" t="s">
        <v>87</v>
      </c>
      <c r="BA11" s="13">
        <v>6</v>
      </c>
      <c r="BB11" s="14" t="s">
        <v>89</v>
      </c>
      <c r="BC11" s="14" t="s">
        <v>96</v>
      </c>
      <c r="BD11" s="15" t="s">
        <v>87</v>
      </c>
      <c r="BE11" s="13">
        <v>6</v>
      </c>
      <c r="BF11" s="14" t="s">
        <v>89</v>
      </c>
      <c r="BG11" s="14" t="s">
        <v>96</v>
      </c>
      <c r="BH11" s="15" t="s">
        <v>87</v>
      </c>
      <c r="BI11" s="13">
        <v>6</v>
      </c>
      <c r="BJ11" s="14" t="s">
        <v>109</v>
      </c>
      <c r="BK11" s="14" t="s">
        <v>110</v>
      </c>
      <c r="BL11" s="15" t="s">
        <v>87</v>
      </c>
      <c r="BM11" s="13">
        <v>6</v>
      </c>
      <c r="BN11" s="14" t="s">
        <v>89</v>
      </c>
      <c r="BO11" s="14" t="s">
        <v>96</v>
      </c>
      <c r="BP11" s="15" t="s">
        <v>87</v>
      </c>
      <c r="BQ11" s="13">
        <v>6</v>
      </c>
      <c r="BR11" s="14" t="s">
        <v>94</v>
      </c>
      <c r="BS11" s="14" t="s">
        <v>95</v>
      </c>
      <c r="BT11" s="15" t="s">
        <v>48</v>
      </c>
      <c r="BU11" s="13">
        <v>6</v>
      </c>
      <c r="BV11" s="14" t="s">
        <v>89</v>
      </c>
      <c r="BW11" s="14" t="s">
        <v>96</v>
      </c>
      <c r="BX11" s="15" t="s">
        <v>48</v>
      </c>
      <c r="BY11" s="13">
        <v>6</v>
      </c>
      <c r="BZ11" s="18" t="s">
        <v>94</v>
      </c>
      <c r="CA11" s="19" t="s">
        <v>95</v>
      </c>
      <c r="CB11" s="15" t="s">
        <v>52</v>
      </c>
    </row>
    <row r="12" spans="1:80" ht="49.5" customHeight="1" x14ac:dyDescent="0.2">
      <c r="A12" s="13">
        <v>7</v>
      </c>
      <c r="B12" s="14" t="s">
        <v>94</v>
      </c>
      <c r="C12" s="14" t="s">
        <v>95</v>
      </c>
      <c r="D12" s="15" t="s">
        <v>80</v>
      </c>
      <c r="E12" s="13">
        <v>7</v>
      </c>
      <c r="F12" s="14" t="s">
        <v>85</v>
      </c>
      <c r="G12" s="14" t="s">
        <v>86</v>
      </c>
      <c r="H12" s="15" t="s">
        <v>81</v>
      </c>
      <c r="I12" s="13">
        <v>7</v>
      </c>
      <c r="J12" s="14" t="s">
        <v>109</v>
      </c>
      <c r="K12" s="14" t="s">
        <v>110</v>
      </c>
      <c r="L12" s="15" t="s">
        <v>81</v>
      </c>
      <c r="M12" s="13">
        <v>7</v>
      </c>
      <c r="N12" s="14" t="s">
        <v>94</v>
      </c>
      <c r="O12" s="14" t="s">
        <v>105</v>
      </c>
      <c r="P12" s="15" t="s">
        <v>81</v>
      </c>
      <c r="Q12" s="13">
        <v>7</v>
      </c>
      <c r="R12" s="14" t="s">
        <v>94</v>
      </c>
      <c r="S12" s="14" t="s">
        <v>105</v>
      </c>
      <c r="T12" s="15" t="s">
        <v>81</v>
      </c>
      <c r="U12" s="13">
        <v>7</v>
      </c>
      <c r="V12" s="14" t="s">
        <v>94</v>
      </c>
      <c r="W12" s="14" t="s">
        <v>95</v>
      </c>
      <c r="X12" s="15" t="s">
        <v>82</v>
      </c>
      <c r="Y12" s="13">
        <v>7</v>
      </c>
      <c r="Z12" s="14" t="s">
        <v>103</v>
      </c>
      <c r="AA12" s="14" t="s">
        <v>111</v>
      </c>
      <c r="AB12" s="15" t="s">
        <v>82</v>
      </c>
      <c r="AC12" s="13">
        <v>7</v>
      </c>
      <c r="AD12" s="14" t="s">
        <v>94</v>
      </c>
      <c r="AE12" s="14" t="s">
        <v>105</v>
      </c>
      <c r="AF12" s="15" t="s">
        <v>82</v>
      </c>
      <c r="AG12" s="13">
        <v>7</v>
      </c>
      <c r="AH12" s="14" t="s">
        <v>94</v>
      </c>
      <c r="AI12" s="14" t="s">
        <v>105</v>
      </c>
      <c r="AJ12" s="15" t="s">
        <v>82</v>
      </c>
      <c r="AK12" s="13"/>
      <c r="AL12" s="15"/>
      <c r="AM12" s="15"/>
      <c r="AN12" s="15"/>
      <c r="AO12" s="13">
        <v>7</v>
      </c>
      <c r="AP12" s="14" t="s">
        <v>94</v>
      </c>
      <c r="AQ12" s="14" t="s">
        <v>105</v>
      </c>
      <c r="AR12" s="15" t="s">
        <v>87</v>
      </c>
      <c r="AS12" s="13">
        <v>7</v>
      </c>
      <c r="AT12" s="14" t="s">
        <v>109</v>
      </c>
      <c r="AU12" s="14" t="s">
        <v>110</v>
      </c>
      <c r="AV12" s="15" t="s">
        <v>87</v>
      </c>
      <c r="AW12" s="13">
        <v>7</v>
      </c>
      <c r="AX12" s="14" t="s">
        <v>94</v>
      </c>
      <c r="AY12" s="14" t="s">
        <v>105</v>
      </c>
      <c r="AZ12" s="15" t="s">
        <v>87</v>
      </c>
      <c r="BA12" s="13">
        <v>7</v>
      </c>
      <c r="BB12" s="14" t="s">
        <v>94</v>
      </c>
      <c r="BC12" s="14" t="s">
        <v>105</v>
      </c>
      <c r="BD12" s="15" t="s">
        <v>87</v>
      </c>
      <c r="BE12" s="13">
        <v>7</v>
      </c>
      <c r="BF12" s="14" t="s">
        <v>94</v>
      </c>
      <c r="BG12" s="14" t="s">
        <v>105</v>
      </c>
      <c r="BH12" s="15" t="s">
        <v>87</v>
      </c>
      <c r="BI12" s="13">
        <v>7</v>
      </c>
      <c r="BJ12" s="14" t="s">
        <v>109</v>
      </c>
      <c r="BK12" s="14" t="s">
        <v>112</v>
      </c>
      <c r="BL12" s="15" t="s">
        <v>87</v>
      </c>
      <c r="BM12" s="13">
        <v>7</v>
      </c>
      <c r="BN12" s="14" t="s">
        <v>94</v>
      </c>
      <c r="BO12" s="14" t="s">
        <v>105</v>
      </c>
      <c r="BP12" s="15" t="s">
        <v>87</v>
      </c>
      <c r="BQ12" s="13">
        <v>7</v>
      </c>
      <c r="BR12" s="14" t="s">
        <v>109</v>
      </c>
      <c r="BS12" s="14" t="s">
        <v>110</v>
      </c>
      <c r="BT12" s="15" t="s">
        <v>48</v>
      </c>
      <c r="BU12" s="13">
        <v>7</v>
      </c>
      <c r="BV12" s="14" t="s">
        <v>94</v>
      </c>
      <c r="BW12" s="14" t="s">
        <v>105</v>
      </c>
      <c r="BX12" s="15" t="s">
        <v>48</v>
      </c>
      <c r="BY12" s="13">
        <v>7</v>
      </c>
      <c r="BZ12" s="18" t="s">
        <v>109</v>
      </c>
      <c r="CA12" s="19" t="s">
        <v>110</v>
      </c>
      <c r="CB12" s="15" t="s">
        <v>52</v>
      </c>
    </row>
    <row r="13" spans="1:80" ht="49.5" customHeight="1" x14ac:dyDescent="0.2">
      <c r="A13" s="13">
        <v>8</v>
      </c>
      <c r="B13" s="14" t="s">
        <v>109</v>
      </c>
      <c r="C13" s="14" t="s">
        <v>110</v>
      </c>
      <c r="D13" s="15" t="s">
        <v>80</v>
      </c>
      <c r="E13" s="13">
        <v>8</v>
      </c>
      <c r="F13" s="14" t="s">
        <v>113</v>
      </c>
      <c r="G13" s="14" t="s">
        <v>114</v>
      </c>
      <c r="H13" s="15" t="s">
        <v>81</v>
      </c>
      <c r="I13" s="13">
        <v>8</v>
      </c>
      <c r="J13" s="14" t="s">
        <v>109</v>
      </c>
      <c r="K13" s="14" t="s">
        <v>112</v>
      </c>
      <c r="L13" s="15" t="s">
        <v>81</v>
      </c>
      <c r="M13" s="13">
        <v>8</v>
      </c>
      <c r="N13" s="14" t="s">
        <v>94</v>
      </c>
      <c r="O13" s="14" t="s">
        <v>95</v>
      </c>
      <c r="P13" s="15" t="s">
        <v>81</v>
      </c>
      <c r="Q13" s="13">
        <v>8</v>
      </c>
      <c r="R13" s="14" t="s">
        <v>94</v>
      </c>
      <c r="S13" s="14" t="s">
        <v>95</v>
      </c>
      <c r="T13" s="15" t="s">
        <v>81</v>
      </c>
      <c r="U13" s="13">
        <v>8</v>
      </c>
      <c r="V13" s="14" t="s">
        <v>94</v>
      </c>
      <c r="W13" s="14" t="s">
        <v>119</v>
      </c>
      <c r="X13" s="15" t="s">
        <v>82</v>
      </c>
      <c r="Y13" s="13">
        <v>8</v>
      </c>
      <c r="Z13" s="14" t="s">
        <v>115</v>
      </c>
      <c r="AA13" s="14" t="s">
        <v>116</v>
      </c>
      <c r="AB13" s="15" t="s">
        <v>82</v>
      </c>
      <c r="AC13" s="13">
        <v>8</v>
      </c>
      <c r="AD13" s="14" t="s">
        <v>94</v>
      </c>
      <c r="AE13" s="14" t="s">
        <v>95</v>
      </c>
      <c r="AF13" s="15" t="s">
        <v>82</v>
      </c>
      <c r="AG13" s="13">
        <v>8</v>
      </c>
      <c r="AH13" s="14" t="s">
        <v>94</v>
      </c>
      <c r="AI13" s="14" t="s">
        <v>95</v>
      </c>
      <c r="AJ13" s="15" t="s">
        <v>82</v>
      </c>
      <c r="AK13" s="13"/>
      <c r="AL13" s="15"/>
      <c r="AM13" s="15"/>
      <c r="AN13" s="15"/>
      <c r="AO13" s="13">
        <v>8</v>
      </c>
      <c r="AP13" s="14" t="s">
        <v>94</v>
      </c>
      <c r="AQ13" s="14" t="s">
        <v>95</v>
      </c>
      <c r="AR13" s="15" t="s">
        <v>87</v>
      </c>
      <c r="AS13" s="13">
        <v>8</v>
      </c>
      <c r="AT13" s="14" t="s">
        <v>109</v>
      </c>
      <c r="AU13" s="14" t="s">
        <v>112</v>
      </c>
      <c r="AV13" s="15" t="s">
        <v>87</v>
      </c>
      <c r="AW13" s="13">
        <v>8</v>
      </c>
      <c r="AX13" s="14" t="s">
        <v>94</v>
      </c>
      <c r="AY13" s="14" t="s">
        <v>95</v>
      </c>
      <c r="AZ13" s="15" t="s">
        <v>87</v>
      </c>
      <c r="BA13" s="13">
        <v>8</v>
      </c>
      <c r="BB13" s="14" t="s">
        <v>94</v>
      </c>
      <c r="BC13" s="14" t="s">
        <v>95</v>
      </c>
      <c r="BD13" s="15" t="s">
        <v>87</v>
      </c>
      <c r="BE13" s="13">
        <v>8</v>
      </c>
      <c r="BF13" s="14" t="s">
        <v>94</v>
      </c>
      <c r="BG13" s="14" t="s">
        <v>95</v>
      </c>
      <c r="BH13" s="15" t="s">
        <v>87</v>
      </c>
      <c r="BI13" s="13">
        <v>8</v>
      </c>
      <c r="BJ13" s="14" t="s">
        <v>99</v>
      </c>
      <c r="BK13" s="14" t="s">
        <v>100</v>
      </c>
      <c r="BL13" s="15" t="s">
        <v>87</v>
      </c>
      <c r="BM13" s="13">
        <v>8</v>
      </c>
      <c r="BN13" s="14" t="s">
        <v>94</v>
      </c>
      <c r="BO13" s="14" t="s">
        <v>95</v>
      </c>
      <c r="BP13" s="15" t="s">
        <v>87</v>
      </c>
      <c r="BQ13" s="13">
        <v>8</v>
      </c>
      <c r="BR13" s="14" t="s">
        <v>109</v>
      </c>
      <c r="BS13" s="14" t="s">
        <v>112</v>
      </c>
      <c r="BT13" s="15" t="s">
        <v>48</v>
      </c>
      <c r="BU13" s="13">
        <v>8</v>
      </c>
      <c r="BV13" s="14" t="s">
        <v>94</v>
      </c>
      <c r="BW13" s="14" t="s">
        <v>95</v>
      </c>
      <c r="BX13" s="15" t="s">
        <v>48</v>
      </c>
      <c r="BY13" s="13">
        <v>8</v>
      </c>
      <c r="BZ13" s="18" t="s">
        <v>109</v>
      </c>
      <c r="CA13" s="19" t="s">
        <v>112</v>
      </c>
      <c r="CB13" s="15" t="s">
        <v>52</v>
      </c>
    </row>
    <row r="14" spans="1:80" ht="49.5" customHeight="1" x14ac:dyDescent="0.2">
      <c r="A14" s="13">
        <v>9</v>
      </c>
      <c r="B14" s="14" t="s">
        <v>109</v>
      </c>
      <c r="C14" s="14" t="s">
        <v>112</v>
      </c>
      <c r="D14" s="15" t="s">
        <v>80</v>
      </c>
      <c r="E14" s="13">
        <v>9</v>
      </c>
      <c r="F14" s="14" t="s">
        <v>117</v>
      </c>
      <c r="G14" s="14" t="s">
        <v>118</v>
      </c>
      <c r="H14" s="15" t="s">
        <v>81</v>
      </c>
      <c r="I14" s="13">
        <v>9</v>
      </c>
      <c r="J14" s="14" t="s">
        <v>99</v>
      </c>
      <c r="K14" s="14" t="s">
        <v>100</v>
      </c>
      <c r="L14" s="15" t="s">
        <v>81</v>
      </c>
      <c r="M14" s="13">
        <v>9</v>
      </c>
      <c r="N14" s="14" t="s">
        <v>94</v>
      </c>
      <c r="O14" s="14" t="s">
        <v>119</v>
      </c>
      <c r="P14" s="15" t="s">
        <v>81</v>
      </c>
      <c r="Q14" s="13">
        <v>9</v>
      </c>
      <c r="R14" s="14" t="s">
        <v>94</v>
      </c>
      <c r="S14" s="14" t="s">
        <v>119</v>
      </c>
      <c r="T14" s="15" t="s">
        <v>81</v>
      </c>
      <c r="U14" s="13">
        <v>9</v>
      </c>
      <c r="V14" s="14" t="s">
        <v>109</v>
      </c>
      <c r="W14" s="14" t="s">
        <v>110</v>
      </c>
      <c r="X14" s="15" t="s">
        <v>82</v>
      </c>
      <c r="Y14" s="13">
        <v>9</v>
      </c>
      <c r="Z14" s="14" t="s">
        <v>85</v>
      </c>
      <c r="AA14" s="14" t="s">
        <v>86</v>
      </c>
      <c r="AB14" s="15" t="s">
        <v>82</v>
      </c>
      <c r="AC14" s="13">
        <v>9</v>
      </c>
      <c r="AD14" s="14" t="s">
        <v>94</v>
      </c>
      <c r="AE14" s="14" t="s">
        <v>119</v>
      </c>
      <c r="AF14" s="15" t="s">
        <v>82</v>
      </c>
      <c r="AG14" s="13">
        <v>9</v>
      </c>
      <c r="AH14" s="14" t="s">
        <v>94</v>
      </c>
      <c r="AI14" s="14" t="s">
        <v>119</v>
      </c>
      <c r="AJ14" s="15" t="s">
        <v>82</v>
      </c>
      <c r="AK14" s="13"/>
      <c r="AL14" s="15"/>
      <c r="AM14" s="15"/>
      <c r="AN14" s="15"/>
      <c r="AO14" s="13">
        <v>9</v>
      </c>
      <c r="AP14" s="14" t="s">
        <v>94</v>
      </c>
      <c r="AQ14" s="14" t="s">
        <v>119</v>
      </c>
      <c r="AR14" s="15" t="s">
        <v>87</v>
      </c>
      <c r="AS14" s="13">
        <v>9</v>
      </c>
      <c r="AT14" s="14" t="s">
        <v>99</v>
      </c>
      <c r="AU14" s="14" t="s">
        <v>100</v>
      </c>
      <c r="AV14" s="15" t="s">
        <v>87</v>
      </c>
      <c r="AW14" s="13">
        <v>9</v>
      </c>
      <c r="AX14" s="14" t="s">
        <v>94</v>
      </c>
      <c r="AY14" s="14" t="s">
        <v>119</v>
      </c>
      <c r="AZ14" s="15" t="s">
        <v>87</v>
      </c>
      <c r="BA14" s="13">
        <v>9</v>
      </c>
      <c r="BB14" s="14" t="s">
        <v>94</v>
      </c>
      <c r="BC14" s="14" t="s">
        <v>119</v>
      </c>
      <c r="BD14" s="15" t="s">
        <v>87</v>
      </c>
      <c r="BE14" s="13">
        <v>9</v>
      </c>
      <c r="BF14" s="14" t="s">
        <v>94</v>
      </c>
      <c r="BG14" s="14" t="s">
        <v>119</v>
      </c>
      <c r="BH14" s="15" t="s">
        <v>87</v>
      </c>
      <c r="BI14" s="13">
        <v>9</v>
      </c>
      <c r="BJ14" s="14" t="s">
        <v>120</v>
      </c>
      <c r="BK14" s="14" t="s">
        <v>121</v>
      </c>
      <c r="BL14" s="15" t="s">
        <v>87</v>
      </c>
      <c r="BM14" s="13">
        <v>9</v>
      </c>
      <c r="BN14" s="14" t="s">
        <v>94</v>
      </c>
      <c r="BO14" s="14" t="s">
        <v>119</v>
      </c>
      <c r="BP14" s="15" t="s">
        <v>87</v>
      </c>
      <c r="BQ14" s="13">
        <v>9</v>
      </c>
      <c r="BR14" s="14" t="s">
        <v>99</v>
      </c>
      <c r="BS14" s="14" t="s">
        <v>100</v>
      </c>
      <c r="BT14" s="15" t="s">
        <v>48</v>
      </c>
      <c r="BU14" s="13">
        <v>9</v>
      </c>
      <c r="BV14" s="14" t="s">
        <v>94</v>
      </c>
      <c r="BW14" s="14" t="s">
        <v>119</v>
      </c>
      <c r="BX14" s="15" t="s">
        <v>48</v>
      </c>
      <c r="BY14" s="13">
        <v>9</v>
      </c>
      <c r="BZ14" s="18" t="s">
        <v>99</v>
      </c>
      <c r="CA14" s="19" t="s">
        <v>100</v>
      </c>
      <c r="CB14" s="15" t="s">
        <v>52</v>
      </c>
    </row>
    <row r="15" spans="1:80" ht="49.5" customHeight="1" x14ac:dyDescent="0.2">
      <c r="A15" s="13">
        <v>10</v>
      </c>
      <c r="B15" s="14" t="s">
        <v>99</v>
      </c>
      <c r="C15" s="14" t="s">
        <v>100</v>
      </c>
      <c r="D15" s="15" t="s">
        <v>80</v>
      </c>
      <c r="E15" s="13">
        <v>10</v>
      </c>
      <c r="F15" s="14" t="s">
        <v>91</v>
      </c>
      <c r="G15" s="14" t="s">
        <v>92</v>
      </c>
      <c r="H15" s="15" t="s">
        <v>81</v>
      </c>
      <c r="I15" s="13">
        <v>10</v>
      </c>
      <c r="J15" s="14" t="s">
        <v>120</v>
      </c>
      <c r="K15" s="14" t="s">
        <v>121</v>
      </c>
      <c r="L15" s="15" t="s">
        <v>81</v>
      </c>
      <c r="M15" s="13">
        <v>10</v>
      </c>
      <c r="N15" s="14" t="s">
        <v>109</v>
      </c>
      <c r="O15" s="14" t="s">
        <v>110</v>
      </c>
      <c r="P15" s="15" t="s">
        <v>81</v>
      </c>
      <c r="Q15" s="13">
        <v>10</v>
      </c>
      <c r="R15" s="14" t="s">
        <v>109</v>
      </c>
      <c r="S15" s="14" t="s">
        <v>110</v>
      </c>
      <c r="T15" s="15" t="s">
        <v>81</v>
      </c>
      <c r="U15" s="13">
        <v>10</v>
      </c>
      <c r="V15" s="14" t="s">
        <v>109</v>
      </c>
      <c r="W15" s="14" t="s">
        <v>112</v>
      </c>
      <c r="X15" s="15" t="s">
        <v>82</v>
      </c>
      <c r="Y15" s="13"/>
      <c r="Z15" s="14"/>
      <c r="AA15" s="14"/>
      <c r="AB15" s="15"/>
      <c r="AC15" s="13">
        <v>10</v>
      </c>
      <c r="AD15" s="14" t="s">
        <v>109</v>
      </c>
      <c r="AE15" s="14" t="s">
        <v>110</v>
      </c>
      <c r="AF15" s="15" t="s">
        <v>82</v>
      </c>
      <c r="AG15" s="13">
        <v>10</v>
      </c>
      <c r="AH15" s="14" t="s">
        <v>109</v>
      </c>
      <c r="AI15" s="14" t="s">
        <v>110</v>
      </c>
      <c r="AJ15" s="15" t="s">
        <v>82</v>
      </c>
      <c r="AK15" s="13"/>
      <c r="AL15" s="15"/>
      <c r="AM15" s="15"/>
      <c r="AN15" s="15"/>
      <c r="AO15" s="13">
        <v>10</v>
      </c>
      <c r="AP15" s="14" t="s">
        <v>109</v>
      </c>
      <c r="AQ15" s="14" t="s">
        <v>110</v>
      </c>
      <c r="AR15" s="15" t="s">
        <v>87</v>
      </c>
      <c r="AS15" s="13">
        <v>10</v>
      </c>
      <c r="AT15" s="14" t="s">
        <v>120</v>
      </c>
      <c r="AU15" s="14" t="s">
        <v>121</v>
      </c>
      <c r="AV15" s="15" t="s">
        <v>87</v>
      </c>
      <c r="AW15" s="13">
        <v>10</v>
      </c>
      <c r="AX15" s="14" t="s">
        <v>109</v>
      </c>
      <c r="AY15" s="14" t="s">
        <v>110</v>
      </c>
      <c r="AZ15" s="15" t="s">
        <v>87</v>
      </c>
      <c r="BA15" s="13">
        <v>10</v>
      </c>
      <c r="BB15" s="14" t="s">
        <v>109</v>
      </c>
      <c r="BC15" s="14" t="s">
        <v>110</v>
      </c>
      <c r="BD15" s="15" t="s">
        <v>87</v>
      </c>
      <c r="BE15" s="13">
        <v>10</v>
      </c>
      <c r="BF15" s="14" t="s">
        <v>109</v>
      </c>
      <c r="BG15" s="14" t="s">
        <v>110</v>
      </c>
      <c r="BH15" s="15" t="s">
        <v>87</v>
      </c>
      <c r="BI15" s="13">
        <v>10</v>
      </c>
      <c r="BJ15" s="14" t="s">
        <v>120</v>
      </c>
      <c r="BK15" s="14" t="s">
        <v>122</v>
      </c>
      <c r="BL15" s="15" t="s">
        <v>87</v>
      </c>
      <c r="BM15" s="13">
        <v>10</v>
      </c>
      <c r="BN15" s="14" t="s">
        <v>109</v>
      </c>
      <c r="BO15" s="14" t="s">
        <v>110</v>
      </c>
      <c r="BP15" s="15" t="s">
        <v>87</v>
      </c>
      <c r="BQ15" s="13">
        <v>10</v>
      </c>
      <c r="BR15" s="14" t="s">
        <v>120</v>
      </c>
      <c r="BS15" s="14" t="s">
        <v>121</v>
      </c>
      <c r="BT15" s="15" t="s">
        <v>48</v>
      </c>
      <c r="BU15" s="13">
        <v>10</v>
      </c>
      <c r="BV15" s="14" t="s">
        <v>109</v>
      </c>
      <c r="BW15" s="14" t="s">
        <v>110</v>
      </c>
      <c r="BX15" s="15" t="s">
        <v>48</v>
      </c>
      <c r="BY15" s="13">
        <v>10</v>
      </c>
      <c r="BZ15" s="18" t="s">
        <v>120</v>
      </c>
      <c r="CA15" s="19" t="s">
        <v>121</v>
      </c>
      <c r="CB15" s="15" t="s">
        <v>52</v>
      </c>
    </row>
    <row r="16" spans="1:80" ht="49.5" customHeight="1" x14ac:dyDescent="0.2">
      <c r="A16" s="13">
        <v>11</v>
      </c>
      <c r="B16" s="14" t="s">
        <v>120</v>
      </c>
      <c r="C16" s="14" t="s">
        <v>121</v>
      </c>
      <c r="D16" s="15" t="s">
        <v>80</v>
      </c>
      <c r="E16" s="13">
        <v>11</v>
      </c>
      <c r="F16" s="14" t="s">
        <v>123</v>
      </c>
      <c r="G16" s="14" t="s">
        <v>124</v>
      </c>
      <c r="H16" s="15" t="s">
        <v>81</v>
      </c>
      <c r="I16" s="13">
        <v>11</v>
      </c>
      <c r="J16" s="14" t="s">
        <v>120</v>
      </c>
      <c r="K16" s="14" t="s">
        <v>122</v>
      </c>
      <c r="L16" s="15" t="s">
        <v>81</v>
      </c>
      <c r="M16" s="13">
        <v>11</v>
      </c>
      <c r="N16" s="14" t="s">
        <v>109</v>
      </c>
      <c r="O16" s="14" t="s">
        <v>112</v>
      </c>
      <c r="P16" s="15" t="s">
        <v>81</v>
      </c>
      <c r="Q16" s="13">
        <v>11</v>
      </c>
      <c r="R16" s="14" t="s">
        <v>109</v>
      </c>
      <c r="S16" s="14" t="s">
        <v>112</v>
      </c>
      <c r="T16" s="15" t="s">
        <v>81</v>
      </c>
      <c r="U16" s="13">
        <v>11</v>
      </c>
      <c r="V16" s="14" t="s">
        <v>99</v>
      </c>
      <c r="W16" s="14" t="s">
        <v>100</v>
      </c>
      <c r="X16" s="15" t="s">
        <v>82</v>
      </c>
      <c r="Y16" s="13"/>
      <c r="Z16" s="14"/>
      <c r="AA16" s="14"/>
      <c r="AB16" s="15"/>
      <c r="AC16" s="13">
        <v>11</v>
      </c>
      <c r="AD16" s="14" t="s">
        <v>109</v>
      </c>
      <c r="AE16" s="14" t="s">
        <v>112</v>
      </c>
      <c r="AF16" s="15" t="s">
        <v>82</v>
      </c>
      <c r="AG16" s="13">
        <v>11</v>
      </c>
      <c r="AH16" s="14" t="s">
        <v>109</v>
      </c>
      <c r="AI16" s="14" t="s">
        <v>112</v>
      </c>
      <c r="AJ16" s="15" t="s">
        <v>82</v>
      </c>
      <c r="AK16" s="13"/>
      <c r="AL16" s="15"/>
      <c r="AM16" s="15"/>
      <c r="AN16" s="15"/>
      <c r="AO16" s="13">
        <v>11</v>
      </c>
      <c r="AP16" s="14" t="s">
        <v>109</v>
      </c>
      <c r="AQ16" s="14" t="s">
        <v>112</v>
      </c>
      <c r="AR16" s="15" t="s">
        <v>87</v>
      </c>
      <c r="AS16" s="13">
        <v>11</v>
      </c>
      <c r="AT16" s="14" t="s">
        <v>120</v>
      </c>
      <c r="AU16" s="14" t="s">
        <v>122</v>
      </c>
      <c r="AV16" s="15" t="s">
        <v>87</v>
      </c>
      <c r="AW16" s="13">
        <v>11</v>
      </c>
      <c r="AX16" s="14" t="s">
        <v>109</v>
      </c>
      <c r="AY16" s="14" t="s">
        <v>112</v>
      </c>
      <c r="AZ16" s="15" t="s">
        <v>87</v>
      </c>
      <c r="BA16" s="13">
        <v>11</v>
      </c>
      <c r="BB16" s="14" t="s">
        <v>109</v>
      </c>
      <c r="BC16" s="14" t="s">
        <v>112</v>
      </c>
      <c r="BD16" s="15" t="s">
        <v>87</v>
      </c>
      <c r="BE16" s="13">
        <v>11</v>
      </c>
      <c r="BF16" s="14" t="s">
        <v>109</v>
      </c>
      <c r="BG16" s="14" t="s">
        <v>112</v>
      </c>
      <c r="BH16" s="15" t="s">
        <v>87</v>
      </c>
      <c r="BI16" s="13">
        <v>11</v>
      </c>
      <c r="BJ16" s="14" t="s">
        <v>103</v>
      </c>
      <c r="BK16" s="14" t="s">
        <v>104</v>
      </c>
      <c r="BL16" s="15" t="s">
        <v>87</v>
      </c>
      <c r="BM16" s="13">
        <v>11</v>
      </c>
      <c r="BN16" s="14" t="s">
        <v>109</v>
      </c>
      <c r="BO16" s="14" t="s">
        <v>112</v>
      </c>
      <c r="BP16" s="15" t="s">
        <v>87</v>
      </c>
      <c r="BQ16" s="13">
        <v>11</v>
      </c>
      <c r="BR16" s="14" t="s">
        <v>120</v>
      </c>
      <c r="BS16" s="14" t="s">
        <v>122</v>
      </c>
      <c r="BT16" s="15" t="s">
        <v>48</v>
      </c>
      <c r="BU16" s="13">
        <v>11</v>
      </c>
      <c r="BV16" s="14" t="s">
        <v>109</v>
      </c>
      <c r="BW16" s="14" t="s">
        <v>112</v>
      </c>
      <c r="BX16" s="15" t="s">
        <v>48</v>
      </c>
      <c r="BY16" s="13">
        <v>11</v>
      </c>
      <c r="BZ16" s="18" t="s">
        <v>120</v>
      </c>
      <c r="CA16" s="19" t="s">
        <v>122</v>
      </c>
      <c r="CB16" s="15" t="s">
        <v>52</v>
      </c>
    </row>
    <row r="17" spans="1:80" ht="49.5" customHeight="1" x14ac:dyDescent="0.2">
      <c r="A17" s="13">
        <v>12</v>
      </c>
      <c r="B17" s="14" t="s">
        <v>120</v>
      </c>
      <c r="C17" s="14" t="s">
        <v>122</v>
      </c>
      <c r="D17" s="15" t="s">
        <v>80</v>
      </c>
      <c r="E17" s="13">
        <v>12</v>
      </c>
      <c r="F17" s="14" t="s">
        <v>125</v>
      </c>
      <c r="G17" s="14" t="s">
        <v>126</v>
      </c>
      <c r="H17" s="15" t="s">
        <v>81</v>
      </c>
      <c r="I17" s="13">
        <v>12</v>
      </c>
      <c r="J17" s="14" t="s">
        <v>103</v>
      </c>
      <c r="K17" s="14" t="s">
        <v>104</v>
      </c>
      <c r="L17" s="15" t="s">
        <v>81</v>
      </c>
      <c r="M17" s="13">
        <v>12</v>
      </c>
      <c r="N17" s="14" t="s">
        <v>99</v>
      </c>
      <c r="O17" s="14" t="s">
        <v>100</v>
      </c>
      <c r="P17" s="15" t="s">
        <v>81</v>
      </c>
      <c r="Q17" s="13">
        <v>12</v>
      </c>
      <c r="R17" s="14" t="s">
        <v>99</v>
      </c>
      <c r="S17" s="14" t="s">
        <v>100</v>
      </c>
      <c r="T17" s="15" t="s">
        <v>81</v>
      </c>
      <c r="U17" s="13">
        <v>12</v>
      </c>
      <c r="V17" s="14" t="s">
        <v>120</v>
      </c>
      <c r="W17" s="14" t="s">
        <v>121</v>
      </c>
      <c r="X17" s="15" t="s">
        <v>82</v>
      </c>
      <c r="Y17" s="13"/>
      <c r="Z17" s="14"/>
      <c r="AA17" s="14"/>
      <c r="AB17" s="15"/>
      <c r="AC17" s="13">
        <v>12</v>
      </c>
      <c r="AD17" s="14" t="s">
        <v>99</v>
      </c>
      <c r="AE17" s="14" t="s">
        <v>100</v>
      </c>
      <c r="AF17" s="15" t="s">
        <v>82</v>
      </c>
      <c r="AG17" s="13">
        <v>12</v>
      </c>
      <c r="AH17" s="14" t="s">
        <v>99</v>
      </c>
      <c r="AI17" s="14" t="s">
        <v>100</v>
      </c>
      <c r="AJ17" s="15" t="s">
        <v>82</v>
      </c>
      <c r="AK17" s="13"/>
      <c r="AL17" s="15"/>
      <c r="AM17" s="15"/>
      <c r="AN17" s="15"/>
      <c r="AO17" s="13">
        <v>12</v>
      </c>
      <c r="AP17" s="14" t="s">
        <v>99</v>
      </c>
      <c r="AQ17" s="14" t="s">
        <v>100</v>
      </c>
      <c r="AR17" s="15" t="s">
        <v>87</v>
      </c>
      <c r="AS17" s="13">
        <v>12</v>
      </c>
      <c r="AT17" s="14" t="s">
        <v>103</v>
      </c>
      <c r="AU17" s="14" t="s">
        <v>104</v>
      </c>
      <c r="AV17" s="15" t="s">
        <v>87</v>
      </c>
      <c r="AW17" s="13">
        <v>12</v>
      </c>
      <c r="AX17" s="14" t="s">
        <v>99</v>
      </c>
      <c r="AY17" s="14" t="s">
        <v>100</v>
      </c>
      <c r="AZ17" s="15" t="s">
        <v>87</v>
      </c>
      <c r="BA17" s="13">
        <v>12</v>
      </c>
      <c r="BB17" s="14" t="s">
        <v>99</v>
      </c>
      <c r="BC17" s="14" t="s">
        <v>100</v>
      </c>
      <c r="BD17" s="15" t="s">
        <v>87</v>
      </c>
      <c r="BE17" s="13">
        <v>12</v>
      </c>
      <c r="BF17" s="14" t="s">
        <v>99</v>
      </c>
      <c r="BG17" s="14" t="s">
        <v>100</v>
      </c>
      <c r="BH17" s="15" t="s">
        <v>87</v>
      </c>
      <c r="BI17" s="13">
        <v>12</v>
      </c>
      <c r="BJ17" s="14" t="s">
        <v>103</v>
      </c>
      <c r="BK17" s="14" t="s">
        <v>111</v>
      </c>
      <c r="BL17" s="15" t="s">
        <v>87</v>
      </c>
      <c r="BM17" s="13">
        <v>12</v>
      </c>
      <c r="BN17" s="14" t="s">
        <v>99</v>
      </c>
      <c r="BO17" s="14" t="s">
        <v>100</v>
      </c>
      <c r="BP17" s="15" t="s">
        <v>87</v>
      </c>
      <c r="BQ17" s="13">
        <v>12</v>
      </c>
      <c r="BR17" s="14" t="s">
        <v>103</v>
      </c>
      <c r="BS17" s="14" t="s">
        <v>104</v>
      </c>
      <c r="BT17" s="15" t="s">
        <v>48</v>
      </c>
      <c r="BU17" s="13">
        <v>12</v>
      </c>
      <c r="BV17" s="14" t="s">
        <v>99</v>
      </c>
      <c r="BW17" s="14" t="s">
        <v>100</v>
      </c>
      <c r="BX17" s="15" t="s">
        <v>48</v>
      </c>
      <c r="BY17" s="13">
        <v>12</v>
      </c>
      <c r="BZ17" s="18" t="s">
        <v>103</v>
      </c>
      <c r="CA17" s="19" t="s">
        <v>104</v>
      </c>
      <c r="CB17" s="15" t="s">
        <v>52</v>
      </c>
    </row>
    <row r="18" spans="1:80" ht="49.5" customHeight="1" x14ac:dyDescent="0.2">
      <c r="A18" s="13">
        <v>13</v>
      </c>
      <c r="B18" s="14" t="s">
        <v>120</v>
      </c>
      <c r="C18" s="14" t="s">
        <v>127</v>
      </c>
      <c r="D18" s="15" t="s">
        <v>80</v>
      </c>
      <c r="E18" s="13">
        <v>13</v>
      </c>
      <c r="F18" s="14" t="s">
        <v>128</v>
      </c>
      <c r="G18" s="14" t="s">
        <v>129</v>
      </c>
      <c r="H18" s="15" t="s">
        <v>81</v>
      </c>
      <c r="I18" s="13">
        <v>13</v>
      </c>
      <c r="J18" s="14" t="s">
        <v>103</v>
      </c>
      <c r="K18" s="14" t="s">
        <v>130</v>
      </c>
      <c r="L18" s="15" t="s">
        <v>81</v>
      </c>
      <c r="M18" s="13">
        <v>13</v>
      </c>
      <c r="N18" s="14" t="s">
        <v>120</v>
      </c>
      <c r="O18" s="14" t="s">
        <v>121</v>
      </c>
      <c r="P18" s="15" t="s">
        <v>81</v>
      </c>
      <c r="Q18" s="13">
        <v>13</v>
      </c>
      <c r="R18" s="14" t="s">
        <v>120</v>
      </c>
      <c r="S18" s="14" t="s">
        <v>121</v>
      </c>
      <c r="T18" s="15" t="s">
        <v>81</v>
      </c>
      <c r="U18" s="13">
        <v>13</v>
      </c>
      <c r="V18" s="14" t="s">
        <v>120</v>
      </c>
      <c r="W18" s="14" t="s">
        <v>122</v>
      </c>
      <c r="X18" s="15" t="s">
        <v>82</v>
      </c>
      <c r="Y18" s="13"/>
      <c r="Z18" s="14"/>
      <c r="AA18" s="14"/>
      <c r="AB18" s="15"/>
      <c r="AC18" s="13">
        <v>13</v>
      </c>
      <c r="AD18" s="14" t="s">
        <v>120</v>
      </c>
      <c r="AE18" s="14" t="s">
        <v>121</v>
      </c>
      <c r="AF18" s="15" t="s">
        <v>82</v>
      </c>
      <c r="AG18" s="13">
        <v>13</v>
      </c>
      <c r="AH18" s="14" t="s">
        <v>120</v>
      </c>
      <c r="AI18" s="14" t="s">
        <v>121</v>
      </c>
      <c r="AJ18" s="15" t="s">
        <v>82</v>
      </c>
      <c r="AK18" s="13"/>
      <c r="AL18" s="15"/>
      <c r="AM18" s="15"/>
      <c r="AN18" s="15"/>
      <c r="AO18" s="13">
        <v>13</v>
      </c>
      <c r="AP18" s="14" t="s">
        <v>120</v>
      </c>
      <c r="AQ18" s="14" t="s">
        <v>121</v>
      </c>
      <c r="AR18" s="15" t="s">
        <v>87</v>
      </c>
      <c r="AS18" s="13">
        <v>13</v>
      </c>
      <c r="AT18" s="14" t="s">
        <v>103</v>
      </c>
      <c r="AU18" s="14" t="s">
        <v>130</v>
      </c>
      <c r="AV18" s="15" t="s">
        <v>87</v>
      </c>
      <c r="AW18" s="13">
        <v>13</v>
      </c>
      <c r="AX18" s="14" t="s">
        <v>120</v>
      </c>
      <c r="AY18" s="14" t="s">
        <v>121</v>
      </c>
      <c r="AZ18" s="15" t="s">
        <v>87</v>
      </c>
      <c r="BA18" s="13">
        <v>13</v>
      </c>
      <c r="BB18" s="14" t="s">
        <v>120</v>
      </c>
      <c r="BC18" s="14" t="s">
        <v>121</v>
      </c>
      <c r="BD18" s="15" t="s">
        <v>87</v>
      </c>
      <c r="BE18" s="13">
        <v>13</v>
      </c>
      <c r="BF18" s="14" t="s">
        <v>120</v>
      </c>
      <c r="BG18" s="14" t="s">
        <v>121</v>
      </c>
      <c r="BH18" s="15" t="s">
        <v>87</v>
      </c>
      <c r="BI18" s="13">
        <v>13</v>
      </c>
      <c r="BJ18" s="14" t="s">
        <v>85</v>
      </c>
      <c r="BK18" s="14" t="s">
        <v>86</v>
      </c>
      <c r="BL18" s="15" t="s">
        <v>87</v>
      </c>
      <c r="BM18" s="13">
        <v>13</v>
      </c>
      <c r="BN18" s="14" t="s">
        <v>120</v>
      </c>
      <c r="BO18" s="14" t="s">
        <v>121</v>
      </c>
      <c r="BP18" s="15" t="s">
        <v>87</v>
      </c>
      <c r="BQ18" s="13">
        <v>13</v>
      </c>
      <c r="BR18" s="14" t="s">
        <v>103</v>
      </c>
      <c r="BS18" s="14" t="s">
        <v>130</v>
      </c>
      <c r="BT18" s="15" t="s">
        <v>48</v>
      </c>
      <c r="BU18" s="13">
        <v>13</v>
      </c>
      <c r="BV18" s="14" t="s">
        <v>120</v>
      </c>
      <c r="BW18" s="14" t="s">
        <v>121</v>
      </c>
      <c r="BX18" s="15" t="s">
        <v>48</v>
      </c>
      <c r="BY18" s="13">
        <v>13</v>
      </c>
      <c r="BZ18" s="18" t="s">
        <v>103</v>
      </c>
      <c r="CA18" s="19" t="s">
        <v>130</v>
      </c>
      <c r="CB18" s="15" t="s">
        <v>52</v>
      </c>
    </row>
    <row r="19" spans="1:80" ht="49.5" customHeight="1" x14ac:dyDescent="0.2">
      <c r="A19" s="13">
        <v>14</v>
      </c>
      <c r="B19" s="14" t="s">
        <v>103</v>
      </c>
      <c r="C19" s="14" t="s">
        <v>104</v>
      </c>
      <c r="D19" s="15" t="s">
        <v>80</v>
      </c>
      <c r="E19" s="13">
        <v>14</v>
      </c>
      <c r="F19" s="14" t="s">
        <v>131</v>
      </c>
      <c r="G19" s="14" t="s">
        <v>132</v>
      </c>
      <c r="H19" s="15" t="s">
        <v>81</v>
      </c>
      <c r="I19" s="13">
        <v>14</v>
      </c>
      <c r="J19" s="14" t="s">
        <v>103</v>
      </c>
      <c r="K19" s="14" t="s">
        <v>108</v>
      </c>
      <c r="L19" s="15" t="s">
        <v>81</v>
      </c>
      <c r="M19" s="13">
        <v>14</v>
      </c>
      <c r="N19" s="14" t="s">
        <v>120</v>
      </c>
      <c r="O19" s="14" t="s">
        <v>122</v>
      </c>
      <c r="P19" s="15" t="s">
        <v>81</v>
      </c>
      <c r="Q19" s="13">
        <v>14</v>
      </c>
      <c r="R19" s="14" t="s">
        <v>120</v>
      </c>
      <c r="S19" s="14" t="s">
        <v>122</v>
      </c>
      <c r="T19" s="15" t="s">
        <v>81</v>
      </c>
      <c r="U19" s="13">
        <v>14</v>
      </c>
      <c r="V19" s="14" t="s">
        <v>120</v>
      </c>
      <c r="W19" s="14" t="s">
        <v>127</v>
      </c>
      <c r="X19" s="15" t="s">
        <v>82</v>
      </c>
      <c r="Y19" s="13"/>
      <c r="Z19" s="14"/>
      <c r="AA19" s="14"/>
      <c r="AB19" s="15"/>
      <c r="AC19" s="13">
        <v>14</v>
      </c>
      <c r="AD19" s="14" t="s">
        <v>120</v>
      </c>
      <c r="AE19" s="14" t="s">
        <v>122</v>
      </c>
      <c r="AF19" s="15" t="s">
        <v>82</v>
      </c>
      <c r="AG19" s="13">
        <v>14</v>
      </c>
      <c r="AH19" s="14" t="s">
        <v>120</v>
      </c>
      <c r="AI19" s="14" t="s">
        <v>122</v>
      </c>
      <c r="AJ19" s="15" t="s">
        <v>82</v>
      </c>
      <c r="AK19" s="13"/>
      <c r="AL19" s="15"/>
      <c r="AM19" s="15"/>
      <c r="AN19" s="15"/>
      <c r="AO19" s="13">
        <v>14</v>
      </c>
      <c r="AP19" s="14" t="s">
        <v>120</v>
      </c>
      <c r="AQ19" s="14" t="s">
        <v>122</v>
      </c>
      <c r="AR19" s="15" t="s">
        <v>87</v>
      </c>
      <c r="AS19" s="13">
        <v>14</v>
      </c>
      <c r="AT19" s="14" t="s">
        <v>103</v>
      </c>
      <c r="AU19" s="14" t="s">
        <v>108</v>
      </c>
      <c r="AV19" s="15" t="s">
        <v>87</v>
      </c>
      <c r="AW19" s="13">
        <v>14</v>
      </c>
      <c r="AX19" s="14" t="s">
        <v>120</v>
      </c>
      <c r="AY19" s="14" t="s">
        <v>122</v>
      </c>
      <c r="AZ19" s="15" t="s">
        <v>87</v>
      </c>
      <c r="BA19" s="13">
        <v>14</v>
      </c>
      <c r="BB19" s="14" t="s">
        <v>120</v>
      </c>
      <c r="BC19" s="14" t="s">
        <v>122</v>
      </c>
      <c r="BD19" s="15" t="s">
        <v>87</v>
      </c>
      <c r="BE19" s="13">
        <v>14</v>
      </c>
      <c r="BF19" s="14" t="s">
        <v>120</v>
      </c>
      <c r="BG19" s="14" t="s">
        <v>122</v>
      </c>
      <c r="BH19" s="15" t="s">
        <v>87</v>
      </c>
      <c r="BI19" s="13">
        <v>14</v>
      </c>
      <c r="BJ19" s="14" t="s">
        <v>113</v>
      </c>
      <c r="BK19" s="14" t="s">
        <v>114</v>
      </c>
      <c r="BL19" s="15" t="s">
        <v>87</v>
      </c>
      <c r="BM19" s="13">
        <v>14</v>
      </c>
      <c r="BN19" s="14" t="s">
        <v>120</v>
      </c>
      <c r="BO19" s="14" t="s">
        <v>122</v>
      </c>
      <c r="BP19" s="15" t="s">
        <v>87</v>
      </c>
      <c r="BQ19" s="13">
        <v>14</v>
      </c>
      <c r="BR19" s="14" t="s">
        <v>103</v>
      </c>
      <c r="BS19" s="14" t="s">
        <v>108</v>
      </c>
      <c r="BT19" s="15" t="s">
        <v>48</v>
      </c>
      <c r="BU19" s="13">
        <v>14</v>
      </c>
      <c r="BV19" s="14" t="s">
        <v>120</v>
      </c>
      <c r="BW19" s="14" t="s">
        <v>122</v>
      </c>
      <c r="BX19" s="15" t="s">
        <v>48</v>
      </c>
      <c r="BY19" s="13">
        <v>14</v>
      </c>
      <c r="BZ19" s="18" t="s">
        <v>103</v>
      </c>
      <c r="CA19" s="19" t="s">
        <v>108</v>
      </c>
      <c r="CB19" s="15" t="s">
        <v>52</v>
      </c>
    </row>
    <row r="20" spans="1:80" ht="49.5" customHeight="1" x14ac:dyDescent="0.2">
      <c r="A20" s="13">
        <v>15</v>
      </c>
      <c r="B20" s="14" t="s">
        <v>103</v>
      </c>
      <c r="C20" s="14" t="s">
        <v>130</v>
      </c>
      <c r="D20" s="15" t="s">
        <v>80</v>
      </c>
      <c r="E20" s="13">
        <v>15</v>
      </c>
      <c r="F20" s="14" t="s">
        <v>97</v>
      </c>
      <c r="G20" s="14" t="s">
        <v>133</v>
      </c>
      <c r="H20" s="15" t="s">
        <v>81</v>
      </c>
      <c r="I20" s="13">
        <v>15</v>
      </c>
      <c r="J20" s="14" t="s">
        <v>103</v>
      </c>
      <c r="K20" s="14" t="s">
        <v>134</v>
      </c>
      <c r="L20" s="15" t="s">
        <v>81</v>
      </c>
      <c r="M20" s="13">
        <v>15</v>
      </c>
      <c r="N20" s="14" t="s">
        <v>120</v>
      </c>
      <c r="O20" s="14" t="s">
        <v>127</v>
      </c>
      <c r="P20" s="15" t="s">
        <v>81</v>
      </c>
      <c r="Q20" s="13">
        <v>15</v>
      </c>
      <c r="R20" s="14" t="s">
        <v>120</v>
      </c>
      <c r="S20" s="14" t="s">
        <v>127</v>
      </c>
      <c r="T20" s="15" t="s">
        <v>81</v>
      </c>
      <c r="U20" s="13">
        <v>15</v>
      </c>
      <c r="V20" s="14" t="s">
        <v>103</v>
      </c>
      <c r="W20" s="14" t="s">
        <v>104</v>
      </c>
      <c r="X20" s="15" t="s">
        <v>82</v>
      </c>
      <c r="Y20" s="13"/>
      <c r="Z20" s="14"/>
      <c r="AA20" s="14"/>
      <c r="AB20" s="15"/>
      <c r="AC20" s="13">
        <v>15</v>
      </c>
      <c r="AD20" s="14" t="s">
        <v>120</v>
      </c>
      <c r="AE20" s="14" t="s">
        <v>127</v>
      </c>
      <c r="AF20" s="15" t="s">
        <v>82</v>
      </c>
      <c r="AG20" s="13">
        <v>15</v>
      </c>
      <c r="AH20" s="14" t="s">
        <v>120</v>
      </c>
      <c r="AI20" s="14" t="s">
        <v>127</v>
      </c>
      <c r="AJ20" s="15" t="s">
        <v>82</v>
      </c>
      <c r="AK20" s="13"/>
      <c r="AL20" s="15"/>
      <c r="AM20" s="15"/>
      <c r="AN20" s="15"/>
      <c r="AO20" s="13">
        <v>15</v>
      </c>
      <c r="AP20" s="14" t="s">
        <v>120</v>
      </c>
      <c r="AQ20" s="14" t="s">
        <v>127</v>
      </c>
      <c r="AR20" s="15" t="s">
        <v>87</v>
      </c>
      <c r="AS20" s="13">
        <v>15</v>
      </c>
      <c r="AT20" s="14" t="s">
        <v>103</v>
      </c>
      <c r="AU20" s="14" t="s">
        <v>111</v>
      </c>
      <c r="AV20" s="15" t="s">
        <v>87</v>
      </c>
      <c r="AW20" s="13">
        <v>15</v>
      </c>
      <c r="AX20" s="14" t="s">
        <v>120</v>
      </c>
      <c r="AY20" s="14" t="s">
        <v>127</v>
      </c>
      <c r="AZ20" s="15" t="s">
        <v>87</v>
      </c>
      <c r="BA20" s="13">
        <v>15</v>
      </c>
      <c r="BB20" s="14" t="s">
        <v>120</v>
      </c>
      <c r="BC20" s="14" t="s">
        <v>127</v>
      </c>
      <c r="BD20" s="15" t="s">
        <v>87</v>
      </c>
      <c r="BE20" s="13">
        <v>15</v>
      </c>
      <c r="BF20" s="14" t="s">
        <v>120</v>
      </c>
      <c r="BG20" s="14" t="s">
        <v>127</v>
      </c>
      <c r="BH20" s="15" t="s">
        <v>87</v>
      </c>
      <c r="BI20" s="13">
        <v>15</v>
      </c>
      <c r="BJ20" s="14" t="s">
        <v>117</v>
      </c>
      <c r="BK20" s="14" t="s">
        <v>118</v>
      </c>
      <c r="BL20" s="15" t="s">
        <v>87</v>
      </c>
      <c r="BM20" s="13">
        <v>15</v>
      </c>
      <c r="BN20" s="14" t="s">
        <v>120</v>
      </c>
      <c r="BO20" s="14" t="s">
        <v>127</v>
      </c>
      <c r="BP20" s="15" t="s">
        <v>87</v>
      </c>
      <c r="BQ20" s="13">
        <v>15</v>
      </c>
      <c r="BR20" s="14" t="s">
        <v>103</v>
      </c>
      <c r="BS20" s="14" t="s">
        <v>134</v>
      </c>
      <c r="BT20" s="15" t="s">
        <v>48</v>
      </c>
      <c r="BU20" s="13">
        <v>15</v>
      </c>
      <c r="BV20" s="14" t="s">
        <v>120</v>
      </c>
      <c r="BW20" s="14" t="s">
        <v>127</v>
      </c>
      <c r="BX20" s="15" t="s">
        <v>48</v>
      </c>
      <c r="BY20" s="13">
        <v>15</v>
      </c>
      <c r="BZ20" s="18" t="s">
        <v>103</v>
      </c>
      <c r="CA20" s="19" t="s">
        <v>134</v>
      </c>
      <c r="CB20" s="15" t="s">
        <v>52</v>
      </c>
    </row>
    <row r="21" spans="1:80" ht="49.5" customHeight="1" x14ac:dyDescent="0.2">
      <c r="A21" s="13">
        <v>16</v>
      </c>
      <c r="B21" s="14" t="s">
        <v>103</v>
      </c>
      <c r="C21" s="14" t="s">
        <v>108</v>
      </c>
      <c r="D21" s="15" t="s">
        <v>80</v>
      </c>
      <c r="E21" s="13">
        <v>16</v>
      </c>
      <c r="F21" s="14" t="s">
        <v>135</v>
      </c>
      <c r="G21" s="14" t="s">
        <v>136</v>
      </c>
      <c r="H21" s="15" t="s">
        <v>81</v>
      </c>
      <c r="I21" s="13">
        <v>16</v>
      </c>
      <c r="J21" s="14" t="s">
        <v>103</v>
      </c>
      <c r="K21" s="14" t="s">
        <v>111</v>
      </c>
      <c r="L21" s="15" t="s">
        <v>81</v>
      </c>
      <c r="M21" s="13">
        <v>16</v>
      </c>
      <c r="N21" s="14" t="s">
        <v>103</v>
      </c>
      <c r="O21" s="14" t="s">
        <v>104</v>
      </c>
      <c r="P21" s="15" t="s">
        <v>81</v>
      </c>
      <c r="Q21" s="13">
        <v>16</v>
      </c>
      <c r="R21" s="14" t="s">
        <v>103</v>
      </c>
      <c r="S21" s="14" t="s">
        <v>104</v>
      </c>
      <c r="T21" s="15" t="s">
        <v>81</v>
      </c>
      <c r="U21" s="13">
        <v>16</v>
      </c>
      <c r="V21" s="14" t="s">
        <v>103</v>
      </c>
      <c r="W21" s="14" t="s">
        <v>130</v>
      </c>
      <c r="X21" s="15" t="s">
        <v>82</v>
      </c>
      <c r="Y21" s="13"/>
      <c r="Z21" s="14"/>
      <c r="AA21" s="14"/>
      <c r="AB21" s="15"/>
      <c r="AC21" s="13">
        <v>16</v>
      </c>
      <c r="AD21" s="14" t="s">
        <v>103</v>
      </c>
      <c r="AE21" s="14" t="s">
        <v>104</v>
      </c>
      <c r="AF21" s="15" t="s">
        <v>82</v>
      </c>
      <c r="AG21" s="13">
        <v>16</v>
      </c>
      <c r="AH21" s="14" t="s">
        <v>103</v>
      </c>
      <c r="AI21" s="14" t="s">
        <v>104</v>
      </c>
      <c r="AJ21" s="15" t="s">
        <v>82</v>
      </c>
      <c r="AK21" s="13"/>
      <c r="AL21" s="15"/>
      <c r="AM21" s="15"/>
      <c r="AN21" s="15"/>
      <c r="AO21" s="13">
        <v>16</v>
      </c>
      <c r="AP21" s="14" t="s">
        <v>103</v>
      </c>
      <c r="AQ21" s="14" t="s">
        <v>104</v>
      </c>
      <c r="AR21" s="15" t="s">
        <v>87</v>
      </c>
      <c r="AS21" s="13">
        <v>16</v>
      </c>
      <c r="AT21" s="14" t="s">
        <v>103</v>
      </c>
      <c r="AU21" s="14" t="s">
        <v>139</v>
      </c>
      <c r="AV21" s="15" t="s">
        <v>87</v>
      </c>
      <c r="AW21" s="13">
        <v>16</v>
      </c>
      <c r="AX21" s="14" t="s">
        <v>103</v>
      </c>
      <c r="AY21" s="14" t="s">
        <v>104</v>
      </c>
      <c r="AZ21" s="15" t="s">
        <v>87</v>
      </c>
      <c r="BA21" s="13">
        <v>16</v>
      </c>
      <c r="BB21" s="14" t="s">
        <v>103</v>
      </c>
      <c r="BC21" s="14" t="s">
        <v>104</v>
      </c>
      <c r="BD21" s="15" t="s">
        <v>87</v>
      </c>
      <c r="BE21" s="13">
        <v>16</v>
      </c>
      <c r="BF21" s="14" t="s">
        <v>103</v>
      </c>
      <c r="BG21" s="14" t="s">
        <v>104</v>
      </c>
      <c r="BH21" s="15" t="s">
        <v>87</v>
      </c>
      <c r="BI21" s="13">
        <v>16</v>
      </c>
      <c r="BJ21" s="14" t="s">
        <v>91</v>
      </c>
      <c r="BK21" s="14" t="s">
        <v>137</v>
      </c>
      <c r="BL21" s="15" t="s">
        <v>87</v>
      </c>
      <c r="BM21" s="13">
        <v>16</v>
      </c>
      <c r="BN21" s="14" t="s">
        <v>103</v>
      </c>
      <c r="BO21" s="14" t="s">
        <v>104</v>
      </c>
      <c r="BP21" s="15" t="s">
        <v>87</v>
      </c>
      <c r="BQ21" s="13">
        <v>16</v>
      </c>
      <c r="BR21" s="14" t="s">
        <v>103</v>
      </c>
      <c r="BS21" s="14" t="s">
        <v>111</v>
      </c>
      <c r="BT21" s="15" t="s">
        <v>48</v>
      </c>
      <c r="BU21" s="13">
        <v>16</v>
      </c>
      <c r="BV21" s="14" t="s">
        <v>103</v>
      </c>
      <c r="BW21" s="14" t="s">
        <v>104</v>
      </c>
      <c r="BX21" s="15" t="s">
        <v>48</v>
      </c>
      <c r="BY21" s="13">
        <v>16</v>
      </c>
      <c r="BZ21" s="18" t="s">
        <v>103</v>
      </c>
      <c r="CA21" s="19" t="s">
        <v>111</v>
      </c>
      <c r="CB21" s="15" t="s">
        <v>52</v>
      </c>
    </row>
    <row r="22" spans="1:80" ht="31.5" x14ac:dyDescent="0.2">
      <c r="A22" s="13">
        <v>17</v>
      </c>
      <c r="B22" s="14" t="s">
        <v>103</v>
      </c>
      <c r="C22" s="14" t="s">
        <v>134</v>
      </c>
      <c r="D22" s="15" t="s">
        <v>80</v>
      </c>
      <c r="E22" s="13"/>
      <c r="F22" s="14"/>
      <c r="G22" s="14"/>
      <c r="H22" s="15"/>
      <c r="I22" s="13">
        <v>17</v>
      </c>
      <c r="J22" s="14" t="s">
        <v>115</v>
      </c>
      <c r="K22" s="14" t="s">
        <v>116</v>
      </c>
      <c r="L22" s="15" t="s">
        <v>81</v>
      </c>
      <c r="M22" s="13">
        <v>17</v>
      </c>
      <c r="N22" s="14" t="s">
        <v>103</v>
      </c>
      <c r="O22" s="14" t="s">
        <v>130</v>
      </c>
      <c r="P22" s="15" t="s">
        <v>81</v>
      </c>
      <c r="Q22" s="13">
        <v>17</v>
      </c>
      <c r="R22" s="14" t="s">
        <v>103</v>
      </c>
      <c r="S22" s="14" t="s">
        <v>130</v>
      </c>
      <c r="T22" s="15" t="s">
        <v>81</v>
      </c>
      <c r="U22" s="13">
        <v>17</v>
      </c>
      <c r="V22" s="14" t="s">
        <v>103</v>
      </c>
      <c r="W22" s="14" t="s">
        <v>108</v>
      </c>
      <c r="X22" s="15" t="s">
        <v>82</v>
      </c>
      <c r="Y22" s="13"/>
      <c r="Z22" s="14"/>
      <c r="AA22" s="14"/>
      <c r="AB22" s="15"/>
      <c r="AC22" s="13">
        <v>17</v>
      </c>
      <c r="AD22" s="14" t="s">
        <v>103</v>
      </c>
      <c r="AE22" s="14" t="s">
        <v>130</v>
      </c>
      <c r="AF22" s="15" t="s">
        <v>82</v>
      </c>
      <c r="AG22" s="13">
        <v>17</v>
      </c>
      <c r="AH22" s="14" t="s">
        <v>103</v>
      </c>
      <c r="AI22" s="14" t="s">
        <v>130</v>
      </c>
      <c r="AJ22" s="15" t="s">
        <v>82</v>
      </c>
      <c r="AK22" s="13"/>
      <c r="AL22" s="15"/>
      <c r="AM22" s="15"/>
      <c r="AN22" s="15"/>
      <c r="AO22" s="13">
        <v>17</v>
      </c>
      <c r="AP22" s="14" t="s">
        <v>103</v>
      </c>
      <c r="AQ22" s="14" t="s">
        <v>130</v>
      </c>
      <c r="AR22" s="15" t="s">
        <v>87</v>
      </c>
      <c r="AS22" s="13">
        <v>17</v>
      </c>
      <c r="AT22" s="14" t="s">
        <v>115</v>
      </c>
      <c r="AU22" s="14" t="s">
        <v>116</v>
      </c>
      <c r="AV22" s="15" t="s">
        <v>87</v>
      </c>
      <c r="AW22" s="13">
        <v>17</v>
      </c>
      <c r="AX22" s="14" t="s">
        <v>103</v>
      </c>
      <c r="AY22" s="14" t="s">
        <v>130</v>
      </c>
      <c r="AZ22" s="15" t="s">
        <v>87</v>
      </c>
      <c r="BA22" s="13">
        <v>17</v>
      </c>
      <c r="BB22" s="14" t="s">
        <v>103</v>
      </c>
      <c r="BC22" s="14" t="s">
        <v>130</v>
      </c>
      <c r="BD22" s="15" t="s">
        <v>87</v>
      </c>
      <c r="BE22" s="13">
        <v>17</v>
      </c>
      <c r="BF22" s="14" t="s">
        <v>103</v>
      </c>
      <c r="BG22" s="14" t="s">
        <v>130</v>
      </c>
      <c r="BH22" s="15" t="s">
        <v>87</v>
      </c>
      <c r="BI22" s="13">
        <v>17</v>
      </c>
      <c r="BJ22" s="14" t="s">
        <v>91</v>
      </c>
      <c r="BK22" s="14" t="s">
        <v>140</v>
      </c>
      <c r="BL22" s="15" t="s">
        <v>87</v>
      </c>
      <c r="BM22" s="13">
        <v>17</v>
      </c>
      <c r="BN22" s="14" t="s">
        <v>103</v>
      </c>
      <c r="BO22" s="14" t="s">
        <v>130</v>
      </c>
      <c r="BP22" s="15" t="s">
        <v>87</v>
      </c>
      <c r="BQ22" s="13">
        <v>17</v>
      </c>
      <c r="BR22" s="14" t="s">
        <v>115</v>
      </c>
      <c r="BS22" s="14" t="s">
        <v>116</v>
      </c>
      <c r="BT22" s="15" t="s">
        <v>48</v>
      </c>
      <c r="BU22" s="13">
        <v>17</v>
      </c>
      <c r="BV22" s="14" t="s">
        <v>103</v>
      </c>
      <c r="BW22" s="14" t="s">
        <v>130</v>
      </c>
      <c r="BX22" s="15" t="s">
        <v>48</v>
      </c>
      <c r="BY22" s="13">
        <v>17</v>
      </c>
      <c r="BZ22" s="18" t="s">
        <v>115</v>
      </c>
      <c r="CA22" s="19" t="s">
        <v>116</v>
      </c>
      <c r="CB22" s="15" t="s">
        <v>52</v>
      </c>
    </row>
    <row r="23" spans="1:80" ht="30" x14ac:dyDescent="0.2">
      <c r="A23" s="13">
        <v>18</v>
      </c>
      <c r="B23" s="14" t="s">
        <v>103</v>
      </c>
      <c r="C23" s="14" t="s">
        <v>111</v>
      </c>
      <c r="D23" s="15" t="s">
        <v>80</v>
      </c>
      <c r="E23" s="13"/>
      <c r="F23" s="14"/>
      <c r="G23" s="14"/>
      <c r="H23" s="15"/>
      <c r="I23" s="13">
        <v>18</v>
      </c>
      <c r="J23" s="14" t="s">
        <v>106</v>
      </c>
      <c r="K23" s="14" t="s">
        <v>107</v>
      </c>
      <c r="L23" s="15" t="s">
        <v>81</v>
      </c>
      <c r="M23" s="13">
        <v>18</v>
      </c>
      <c r="N23" s="14" t="s">
        <v>103</v>
      </c>
      <c r="O23" s="14" t="s">
        <v>108</v>
      </c>
      <c r="P23" s="15" t="s">
        <v>81</v>
      </c>
      <c r="Q23" s="13">
        <v>18</v>
      </c>
      <c r="R23" s="14" t="s">
        <v>103</v>
      </c>
      <c r="S23" s="14" t="s">
        <v>108</v>
      </c>
      <c r="T23" s="15" t="s">
        <v>81</v>
      </c>
      <c r="U23" s="13">
        <v>18</v>
      </c>
      <c r="V23" s="14" t="s">
        <v>103</v>
      </c>
      <c r="W23" s="14" t="s">
        <v>134</v>
      </c>
      <c r="X23" s="15" t="s">
        <v>82</v>
      </c>
      <c r="Y23" s="13"/>
      <c r="Z23" s="14"/>
      <c r="AA23" s="14"/>
      <c r="AB23" s="15"/>
      <c r="AC23" s="13">
        <v>18</v>
      </c>
      <c r="AD23" s="14" t="s">
        <v>103</v>
      </c>
      <c r="AE23" s="14" t="s">
        <v>108</v>
      </c>
      <c r="AF23" s="15" t="s">
        <v>82</v>
      </c>
      <c r="AG23" s="13">
        <v>18</v>
      </c>
      <c r="AH23" s="14" t="s">
        <v>103</v>
      </c>
      <c r="AI23" s="14" t="s">
        <v>108</v>
      </c>
      <c r="AJ23" s="15" t="s">
        <v>82</v>
      </c>
      <c r="AK23" s="13"/>
      <c r="AL23" s="15"/>
      <c r="AM23" s="15"/>
      <c r="AN23" s="15"/>
      <c r="AO23" s="13">
        <v>18</v>
      </c>
      <c r="AP23" s="14" t="s">
        <v>103</v>
      </c>
      <c r="AQ23" s="14" t="s">
        <v>108</v>
      </c>
      <c r="AR23" s="15" t="s">
        <v>87</v>
      </c>
      <c r="AS23" s="13">
        <v>18</v>
      </c>
      <c r="AT23" s="14" t="s">
        <v>106</v>
      </c>
      <c r="AU23" s="14" t="s">
        <v>107</v>
      </c>
      <c r="AV23" s="15" t="s">
        <v>87</v>
      </c>
      <c r="AW23" s="13">
        <v>18</v>
      </c>
      <c r="AX23" s="14" t="s">
        <v>103</v>
      </c>
      <c r="AY23" s="14" t="s">
        <v>108</v>
      </c>
      <c r="AZ23" s="15" t="s">
        <v>87</v>
      </c>
      <c r="BA23" s="13">
        <v>18</v>
      </c>
      <c r="BB23" s="14" t="s">
        <v>103</v>
      </c>
      <c r="BC23" s="14" t="s">
        <v>108</v>
      </c>
      <c r="BD23" s="15" t="s">
        <v>87</v>
      </c>
      <c r="BE23" s="13">
        <v>18</v>
      </c>
      <c r="BF23" s="14" t="s">
        <v>103</v>
      </c>
      <c r="BG23" s="14" t="s">
        <v>108</v>
      </c>
      <c r="BH23" s="15" t="s">
        <v>87</v>
      </c>
      <c r="BI23" s="13">
        <v>18</v>
      </c>
      <c r="BJ23" s="14" t="s">
        <v>91</v>
      </c>
      <c r="BK23" s="14" t="s">
        <v>92</v>
      </c>
      <c r="BL23" s="15" t="s">
        <v>87</v>
      </c>
      <c r="BM23" s="13">
        <v>18</v>
      </c>
      <c r="BN23" s="14" t="s">
        <v>103</v>
      </c>
      <c r="BO23" s="14" t="s">
        <v>108</v>
      </c>
      <c r="BP23" s="15" t="s">
        <v>87</v>
      </c>
      <c r="BQ23" s="13">
        <v>18</v>
      </c>
      <c r="BR23" s="14" t="s">
        <v>106</v>
      </c>
      <c r="BS23" s="14" t="s">
        <v>107</v>
      </c>
      <c r="BT23" s="15" t="s">
        <v>48</v>
      </c>
      <c r="BU23" s="13">
        <v>18</v>
      </c>
      <c r="BV23" s="14" t="s">
        <v>103</v>
      </c>
      <c r="BW23" s="14" t="s">
        <v>108</v>
      </c>
      <c r="BX23" s="15" t="s">
        <v>48</v>
      </c>
      <c r="BY23" s="13">
        <v>18</v>
      </c>
      <c r="BZ23" s="18" t="s">
        <v>106</v>
      </c>
      <c r="CA23" s="19" t="s">
        <v>107</v>
      </c>
      <c r="CB23" s="15" t="s">
        <v>52</v>
      </c>
    </row>
    <row r="24" spans="1:80" ht="30" x14ac:dyDescent="0.2">
      <c r="A24" s="13">
        <v>19</v>
      </c>
      <c r="B24" s="14" t="s">
        <v>115</v>
      </c>
      <c r="C24" s="14" t="s">
        <v>116</v>
      </c>
      <c r="D24" s="15" t="s">
        <v>80</v>
      </c>
      <c r="E24" s="13"/>
      <c r="F24" s="14"/>
      <c r="G24" s="14"/>
      <c r="H24" s="15"/>
      <c r="I24" s="13">
        <v>19</v>
      </c>
      <c r="J24" s="14" t="s">
        <v>113</v>
      </c>
      <c r="K24" s="14" t="s">
        <v>114</v>
      </c>
      <c r="L24" s="15" t="s">
        <v>81</v>
      </c>
      <c r="M24" s="13">
        <v>19</v>
      </c>
      <c r="N24" s="14" t="s">
        <v>103</v>
      </c>
      <c r="O24" s="14" t="s">
        <v>134</v>
      </c>
      <c r="P24" s="15" t="s">
        <v>81</v>
      </c>
      <c r="Q24" s="13">
        <v>19</v>
      </c>
      <c r="R24" s="14" t="s">
        <v>103</v>
      </c>
      <c r="S24" s="14" t="s">
        <v>134</v>
      </c>
      <c r="T24" s="15" t="s">
        <v>81</v>
      </c>
      <c r="U24" s="13">
        <v>19</v>
      </c>
      <c r="V24" s="14" t="s">
        <v>103</v>
      </c>
      <c r="W24" s="14" t="s">
        <v>111</v>
      </c>
      <c r="X24" s="15" t="s">
        <v>82</v>
      </c>
      <c r="Y24" s="13"/>
      <c r="Z24" s="14"/>
      <c r="AA24" s="14"/>
      <c r="AB24" s="15"/>
      <c r="AC24" s="13">
        <v>19</v>
      </c>
      <c r="AD24" s="14" t="s">
        <v>103</v>
      </c>
      <c r="AE24" s="14" t="s">
        <v>134</v>
      </c>
      <c r="AF24" s="15" t="s">
        <v>82</v>
      </c>
      <c r="AG24" s="13">
        <v>19</v>
      </c>
      <c r="AH24" s="14" t="s">
        <v>103</v>
      </c>
      <c r="AI24" s="14" t="s">
        <v>134</v>
      </c>
      <c r="AJ24" s="15" t="s">
        <v>82</v>
      </c>
      <c r="AK24" s="13"/>
      <c r="AL24" s="15"/>
      <c r="AM24" s="15"/>
      <c r="AN24" s="15"/>
      <c r="AO24" s="13">
        <v>19</v>
      </c>
      <c r="AP24" s="14" t="s">
        <v>103</v>
      </c>
      <c r="AQ24" s="14" t="s">
        <v>134</v>
      </c>
      <c r="AR24" s="15" t="s">
        <v>87</v>
      </c>
      <c r="AS24" s="13">
        <v>19</v>
      </c>
      <c r="AT24" s="14" t="s">
        <v>85</v>
      </c>
      <c r="AU24" s="14" t="s">
        <v>86</v>
      </c>
      <c r="AV24" s="15" t="s">
        <v>87</v>
      </c>
      <c r="AW24" s="13">
        <v>19</v>
      </c>
      <c r="AX24" s="14" t="s">
        <v>103</v>
      </c>
      <c r="AY24" s="14" t="s">
        <v>134</v>
      </c>
      <c r="AZ24" s="15" t="s">
        <v>87</v>
      </c>
      <c r="BA24" s="13">
        <v>19</v>
      </c>
      <c r="BB24" s="14" t="s">
        <v>103</v>
      </c>
      <c r="BC24" s="14" t="s">
        <v>134</v>
      </c>
      <c r="BD24" s="15" t="s">
        <v>87</v>
      </c>
      <c r="BE24" s="13">
        <v>19</v>
      </c>
      <c r="BF24" s="14" t="s">
        <v>103</v>
      </c>
      <c r="BG24" s="14" t="s">
        <v>134</v>
      </c>
      <c r="BH24" s="15" t="s">
        <v>87</v>
      </c>
      <c r="BI24" s="13">
        <v>19</v>
      </c>
      <c r="BJ24" s="14" t="s">
        <v>91</v>
      </c>
      <c r="BK24" s="14" t="s">
        <v>141</v>
      </c>
      <c r="BL24" s="15" t="s">
        <v>87</v>
      </c>
      <c r="BM24" s="13">
        <v>19</v>
      </c>
      <c r="BN24" s="14" t="s">
        <v>103</v>
      </c>
      <c r="BO24" s="14" t="s">
        <v>134</v>
      </c>
      <c r="BP24" s="15" t="s">
        <v>87</v>
      </c>
      <c r="BQ24" s="13">
        <v>19</v>
      </c>
      <c r="BR24" s="14" t="s">
        <v>85</v>
      </c>
      <c r="BS24" s="14" t="s">
        <v>86</v>
      </c>
      <c r="BT24" s="15" t="s">
        <v>48</v>
      </c>
      <c r="BU24" s="13">
        <v>19</v>
      </c>
      <c r="BV24" s="14" t="s">
        <v>103</v>
      </c>
      <c r="BW24" s="14" t="s">
        <v>134</v>
      </c>
      <c r="BX24" s="15" t="s">
        <v>48</v>
      </c>
      <c r="BY24" s="13">
        <v>19</v>
      </c>
      <c r="BZ24" s="18" t="s">
        <v>85</v>
      </c>
      <c r="CA24" s="19" t="s">
        <v>86</v>
      </c>
      <c r="CB24" s="15" t="s">
        <v>52</v>
      </c>
    </row>
    <row r="25" spans="1:80" ht="31.5" x14ac:dyDescent="0.2">
      <c r="A25" s="13">
        <v>20</v>
      </c>
      <c r="B25" s="14" t="s">
        <v>106</v>
      </c>
      <c r="C25" s="14" t="s">
        <v>107</v>
      </c>
      <c r="D25" s="15" t="s">
        <v>80</v>
      </c>
      <c r="E25" s="13"/>
      <c r="F25" s="14"/>
      <c r="G25" s="14"/>
      <c r="H25" s="15"/>
      <c r="I25" s="13">
        <v>20</v>
      </c>
      <c r="J25" s="14" t="s">
        <v>117</v>
      </c>
      <c r="K25" s="14" t="s">
        <v>118</v>
      </c>
      <c r="L25" s="15" t="s">
        <v>81</v>
      </c>
      <c r="M25" s="13">
        <v>20</v>
      </c>
      <c r="N25" s="14" t="s">
        <v>103</v>
      </c>
      <c r="O25" s="14" t="s">
        <v>111</v>
      </c>
      <c r="P25" s="15" t="s">
        <v>81</v>
      </c>
      <c r="Q25" s="13">
        <v>20</v>
      </c>
      <c r="R25" s="14" t="s">
        <v>103</v>
      </c>
      <c r="S25" s="14" t="s">
        <v>111</v>
      </c>
      <c r="T25" s="15" t="s">
        <v>81</v>
      </c>
      <c r="U25" s="13">
        <v>20</v>
      </c>
      <c r="V25" s="14" t="s">
        <v>115</v>
      </c>
      <c r="W25" s="14" t="s">
        <v>116</v>
      </c>
      <c r="X25" s="15" t="s">
        <v>82</v>
      </c>
      <c r="Y25" s="13"/>
      <c r="Z25" s="14"/>
      <c r="AA25" s="14"/>
      <c r="AB25" s="15"/>
      <c r="AC25" s="13">
        <v>20</v>
      </c>
      <c r="AD25" s="14" t="s">
        <v>103</v>
      </c>
      <c r="AE25" s="14" t="s">
        <v>111</v>
      </c>
      <c r="AF25" s="15" t="s">
        <v>82</v>
      </c>
      <c r="AG25" s="13">
        <v>20</v>
      </c>
      <c r="AH25" s="14" t="s">
        <v>103</v>
      </c>
      <c r="AI25" s="14" t="s">
        <v>111</v>
      </c>
      <c r="AJ25" s="15" t="s">
        <v>82</v>
      </c>
      <c r="AK25" s="13"/>
      <c r="AL25" s="15"/>
      <c r="AM25" s="15"/>
      <c r="AN25" s="15"/>
      <c r="AO25" s="13">
        <v>20</v>
      </c>
      <c r="AP25" s="14" t="s">
        <v>103</v>
      </c>
      <c r="AQ25" s="14" t="s">
        <v>111</v>
      </c>
      <c r="AR25" s="15" t="s">
        <v>87</v>
      </c>
      <c r="AS25" s="13">
        <v>20</v>
      </c>
      <c r="AT25" s="14" t="s">
        <v>85</v>
      </c>
      <c r="AU25" s="14" t="s">
        <v>143</v>
      </c>
      <c r="AV25" s="15" t="s">
        <v>87</v>
      </c>
      <c r="AW25" s="13">
        <v>20</v>
      </c>
      <c r="AX25" s="14" t="s">
        <v>103</v>
      </c>
      <c r="AY25" s="14" t="s">
        <v>111</v>
      </c>
      <c r="AZ25" s="15" t="s">
        <v>87</v>
      </c>
      <c r="BA25" s="13">
        <v>20</v>
      </c>
      <c r="BB25" s="14" t="s">
        <v>103</v>
      </c>
      <c r="BC25" s="14" t="s">
        <v>111</v>
      </c>
      <c r="BD25" s="15" t="s">
        <v>87</v>
      </c>
      <c r="BE25" s="13">
        <v>20</v>
      </c>
      <c r="BF25" s="14" t="s">
        <v>103</v>
      </c>
      <c r="BG25" s="14" t="s">
        <v>111</v>
      </c>
      <c r="BH25" s="15" t="s">
        <v>87</v>
      </c>
      <c r="BI25" s="13">
        <v>20</v>
      </c>
      <c r="BJ25" s="14" t="s">
        <v>91</v>
      </c>
      <c r="BK25" s="14" t="s">
        <v>142</v>
      </c>
      <c r="BL25" s="15" t="s">
        <v>87</v>
      </c>
      <c r="BM25" s="13">
        <v>20</v>
      </c>
      <c r="BN25" s="14" t="s">
        <v>103</v>
      </c>
      <c r="BO25" s="14" t="s">
        <v>111</v>
      </c>
      <c r="BP25" s="15" t="s">
        <v>87</v>
      </c>
      <c r="BQ25" s="13">
        <v>20</v>
      </c>
      <c r="BR25" s="14" t="s">
        <v>85</v>
      </c>
      <c r="BS25" s="14" t="s">
        <v>143</v>
      </c>
      <c r="BT25" s="15" t="s">
        <v>48</v>
      </c>
      <c r="BU25" s="13">
        <v>20</v>
      </c>
      <c r="BV25" s="14" t="s">
        <v>103</v>
      </c>
      <c r="BW25" s="14" t="s">
        <v>111</v>
      </c>
      <c r="BX25" s="15" t="s">
        <v>48</v>
      </c>
      <c r="BY25" s="13">
        <v>20</v>
      </c>
      <c r="BZ25" s="18" t="s">
        <v>85</v>
      </c>
      <c r="CA25" s="19" t="s">
        <v>143</v>
      </c>
      <c r="CB25" s="15" t="s">
        <v>52</v>
      </c>
    </row>
    <row r="26" spans="1:80" ht="31.5" x14ac:dyDescent="0.2">
      <c r="A26" s="13">
        <v>21</v>
      </c>
      <c r="B26" s="14" t="s">
        <v>85</v>
      </c>
      <c r="C26" s="14" t="s">
        <v>86</v>
      </c>
      <c r="D26" s="15" t="s">
        <v>80</v>
      </c>
      <c r="E26" s="13"/>
      <c r="F26" s="14"/>
      <c r="G26" s="14"/>
      <c r="H26" s="15"/>
      <c r="I26" s="13">
        <v>21</v>
      </c>
      <c r="J26" s="14" t="s">
        <v>91</v>
      </c>
      <c r="K26" s="14" t="s">
        <v>140</v>
      </c>
      <c r="L26" s="15" t="s">
        <v>81</v>
      </c>
      <c r="M26" s="13">
        <v>21</v>
      </c>
      <c r="N26" s="14" t="s">
        <v>115</v>
      </c>
      <c r="O26" s="14" t="s">
        <v>116</v>
      </c>
      <c r="P26" s="15" t="s">
        <v>81</v>
      </c>
      <c r="Q26" s="13">
        <v>21</v>
      </c>
      <c r="R26" s="14" t="s">
        <v>115</v>
      </c>
      <c r="S26" s="14" t="s">
        <v>116</v>
      </c>
      <c r="T26" s="15" t="s">
        <v>81</v>
      </c>
      <c r="U26" s="13">
        <v>21</v>
      </c>
      <c r="V26" s="14" t="s">
        <v>106</v>
      </c>
      <c r="W26" s="14" t="s">
        <v>107</v>
      </c>
      <c r="X26" s="15" t="s">
        <v>82</v>
      </c>
      <c r="Y26" s="13"/>
      <c r="Z26" s="14"/>
      <c r="AA26" s="14"/>
      <c r="AB26" s="15"/>
      <c r="AC26" s="13">
        <v>21</v>
      </c>
      <c r="AD26" s="14" t="s">
        <v>115</v>
      </c>
      <c r="AE26" s="14" t="s">
        <v>116</v>
      </c>
      <c r="AF26" s="15" t="s">
        <v>82</v>
      </c>
      <c r="AG26" s="13">
        <v>21</v>
      </c>
      <c r="AH26" s="14" t="s">
        <v>115</v>
      </c>
      <c r="AI26" s="14" t="s">
        <v>116</v>
      </c>
      <c r="AJ26" s="15" t="s">
        <v>82</v>
      </c>
      <c r="AK26" s="13"/>
      <c r="AL26" s="15"/>
      <c r="AM26" s="15"/>
      <c r="AN26" s="15"/>
      <c r="AO26" s="13">
        <v>21</v>
      </c>
      <c r="AP26" s="14" t="s">
        <v>115</v>
      </c>
      <c r="AQ26" s="14" t="s">
        <v>116</v>
      </c>
      <c r="AR26" s="15" t="s">
        <v>87</v>
      </c>
      <c r="AS26" s="13">
        <v>21</v>
      </c>
      <c r="AT26" s="14" t="s">
        <v>113</v>
      </c>
      <c r="AU26" s="14" t="s">
        <v>146</v>
      </c>
      <c r="AV26" s="15" t="s">
        <v>87</v>
      </c>
      <c r="AW26" s="13">
        <v>21</v>
      </c>
      <c r="AX26" s="14" t="s">
        <v>115</v>
      </c>
      <c r="AY26" s="14" t="s">
        <v>116</v>
      </c>
      <c r="AZ26" s="15" t="s">
        <v>87</v>
      </c>
      <c r="BA26" s="13">
        <v>21</v>
      </c>
      <c r="BB26" s="14" t="s">
        <v>115</v>
      </c>
      <c r="BC26" s="14" t="s">
        <v>116</v>
      </c>
      <c r="BD26" s="15" t="s">
        <v>87</v>
      </c>
      <c r="BE26" s="13">
        <v>21</v>
      </c>
      <c r="BF26" s="14" t="s">
        <v>115</v>
      </c>
      <c r="BG26" s="14" t="s">
        <v>116</v>
      </c>
      <c r="BH26" s="15" t="s">
        <v>87</v>
      </c>
      <c r="BI26" s="13">
        <v>21</v>
      </c>
      <c r="BJ26" s="14" t="s">
        <v>91</v>
      </c>
      <c r="BK26" s="14" t="s">
        <v>144</v>
      </c>
      <c r="BL26" s="15" t="s">
        <v>87</v>
      </c>
      <c r="BM26" s="13">
        <v>21</v>
      </c>
      <c r="BN26" s="14" t="s">
        <v>115</v>
      </c>
      <c r="BO26" s="14" t="s">
        <v>116</v>
      </c>
      <c r="BP26" s="15" t="s">
        <v>87</v>
      </c>
      <c r="BQ26" s="13">
        <v>21</v>
      </c>
      <c r="BR26" s="14" t="s">
        <v>113</v>
      </c>
      <c r="BS26" s="14" t="s">
        <v>146</v>
      </c>
      <c r="BT26" s="15" t="s">
        <v>48</v>
      </c>
      <c r="BU26" s="13">
        <v>21</v>
      </c>
      <c r="BV26" s="14" t="s">
        <v>115</v>
      </c>
      <c r="BW26" s="14" t="s">
        <v>116</v>
      </c>
      <c r="BX26" s="15" t="s">
        <v>48</v>
      </c>
      <c r="BY26" s="13">
        <v>21</v>
      </c>
      <c r="BZ26" s="18" t="s">
        <v>113</v>
      </c>
      <c r="CA26" s="19" t="s">
        <v>146</v>
      </c>
      <c r="CB26" s="15" t="s">
        <v>52</v>
      </c>
    </row>
    <row r="27" spans="1:80" x14ac:dyDescent="0.2">
      <c r="A27" s="13">
        <v>22</v>
      </c>
      <c r="B27" s="14" t="s">
        <v>113</v>
      </c>
      <c r="C27" s="14" t="s">
        <v>114</v>
      </c>
      <c r="D27" s="15" t="s">
        <v>80</v>
      </c>
      <c r="E27" s="13"/>
      <c r="F27" s="14"/>
      <c r="G27" s="14"/>
      <c r="H27" s="15"/>
      <c r="I27" s="13">
        <v>22</v>
      </c>
      <c r="J27" s="14" t="s">
        <v>123</v>
      </c>
      <c r="K27" s="14" t="s">
        <v>145</v>
      </c>
      <c r="L27" s="15" t="s">
        <v>81</v>
      </c>
      <c r="M27" s="13">
        <v>22</v>
      </c>
      <c r="N27" s="14" t="s">
        <v>106</v>
      </c>
      <c r="O27" s="14" t="s">
        <v>107</v>
      </c>
      <c r="P27" s="15" t="s">
        <v>81</v>
      </c>
      <c r="Q27" s="13">
        <v>22</v>
      </c>
      <c r="R27" s="14" t="s">
        <v>106</v>
      </c>
      <c r="S27" s="14" t="s">
        <v>107</v>
      </c>
      <c r="T27" s="15" t="s">
        <v>81</v>
      </c>
      <c r="U27" s="13">
        <v>22</v>
      </c>
      <c r="V27" s="14" t="s">
        <v>85</v>
      </c>
      <c r="W27" s="14" t="s">
        <v>86</v>
      </c>
      <c r="X27" s="15" t="s">
        <v>82</v>
      </c>
      <c r="Y27" s="13"/>
      <c r="Z27" s="14"/>
      <c r="AA27" s="14"/>
      <c r="AB27" s="15"/>
      <c r="AC27" s="13">
        <v>22</v>
      </c>
      <c r="AD27" s="14" t="s">
        <v>106</v>
      </c>
      <c r="AE27" s="14" t="s">
        <v>107</v>
      </c>
      <c r="AF27" s="15" t="s">
        <v>82</v>
      </c>
      <c r="AG27" s="13">
        <v>22</v>
      </c>
      <c r="AH27" s="14" t="s">
        <v>106</v>
      </c>
      <c r="AI27" s="14" t="s">
        <v>107</v>
      </c>
      <c r="AJ27" s="15" t="s">
        <v>82</v>
      </c>
      <c r="AK27" s="13"/>
      <c r="AL27" s="15"/>
      <c r="AM27" s="15"/>
      <c r="AN27" s="15"/>
      <c r="AO27" s="13">
        <v>22</v>
      </c>
      <c r="AP27" s="14" t="s">
        <v>106</v>
      </c>
      <c r="AQ27" s="14" t="s">
        <v>107</v>
      </c>
      <c r="AR27" s="15" t="s">
        <v>87</v>
      </c>
      <c r="AS27" s="13">
        <v>22</v>
      </c>
      <c r="AT27" s="14" t="s">
        <v>113</v>
      </c>
      <c r="AU27" s="14" t="s">
        <v>114</v>
      </c>
      <c r="AV27" s="15" t="s">
        <v>87</v>
      </c>
      <c r="AW27" s="13">
        <v>22</v>
      </c>
      <c r="AX27" s="14" t="s">
        <v>106</v>
      </c>
      <c r="AY27" s="14" t="s">
        <v>107</v>
      </c>
      <c r="AZ27" s="15" t="s">
        <v>87</v>
      </c>
      <c r="BA27" s="13">
        <v>22</v>
      </c>
      <c r="BB27" s="14" t="s">
        <v>106</v>
      </c>
      <c r="BC27" s="14" t="s">
        <v>107</v>
      </c>
      <c r="BD27" s="15" t="s">
        <v>87</v>
      </c>
      <c r="BE27" s="13">
        <v>22</v>
      </c>
      <c r="BF27" s="14" t="s">
        <v>106</v>
      </c>
      <c r="BG27" s="14" t="s">
        <v>107</v>
      </c>
      <c r="BH27" s="15" t="s">
        <v>87</v>
      </c>
      <c r="BI27" s="13">
        <v>22</v>
      </c>
      <c r="BJ27" s="14" t="s">
        <v>123</v>
      </c>
      <c r="BK27" s="14" t="s">
        <v>147</v>
      </c>
      <c r="BL27" s="15" t="s">
        <v>87</v>
      </c>
      <c r="BM27" s="13">
        <v>22</v>
      </c>
      <c r="BN27" s="14" t="s">
        <v>106</v>
      </c>
      <c r="BO27" s="14" t="s">
        <v>107</v>
      </c>
      <c r="BP27" s="15" t="s">
        <v>87</v>
      </c>
      <c r="BQ27" s="13">
        <v>22</v>
      </c>
      <c r="BR27" s="14" t="s">
        <v>113</v>
      </c>
      <c r="BS27" s="14" t="s">
        <v>114</v>
      </c>
      <c r="BT27" s="15" t="s">
        <v>48</v>
      </c>
      <c r="BU27" s="13">
        <v>22</v>
      </c>
      <c r="BV27" s="14" t="s">
        <v>106</v>
      </c>
      <c r="BW27" s="14" t="s">
        <v>107</v>
      </c>
      <c r="BX27" s="15" t="s">
        <v>48</v>
      </c>
      <c r="BY27" s="13">
        <v>22</v>
      </c>
      <c r="BZ27" s="18" t="s">
        <v>113</v>
      </c>
      <c r="CA27" s="19" t="s">
        <v>114</v>
      </c>
      <c r="CB27" s="15" t="s">
        <v>52</v>
      </c>
    </row>
    <row r="28" spans="1:80" ht="31.5" x14ac:dyDescent="0.2">
      <c r="A28" s="13">
        <v>23</v>
      </c>
      <c r="B28" s="14" t="s">
        <v>117</v>
      </c>
      <c r="C28" s="14" t="s">
        <v>148</v>
      </c>
      <c r="D28" s="15" t="s">
        <v>80</v>
      </c>
      <c r="E28" s="13"/>
      <c r="F28" s="14"/>
      <c r="G28" s="14"/>
      <c r="H28" s="15"/>
      <c r="I28" s="13">
        <v>23</v>
      </c>
      <c r="J28" s="14" t="s">
        <v>149</v>
      </c>
      <c r="K28" s="14" t="s">
        <v>150</v>
      </c>
      <c r="L28" s="15" t="s">
        <v>81</v>
      </c>
      <c r="M28" s="13">
        <v>23</v>
      </c>
      <c r="N28" s="14" t="s">
        <v>85</v>
      </c>
      <c r="O28" s="14" t="s">
        <v>86</v>
      </c>
      <c r="P28" s="15" t="s">
        <v>81</v>
      </c>
      <c r="Q28" s="13">
        <v>23</v>
      </c>
      <c r="R28" s="14" t="s">
        <v>85</v>
      </c>
      <c r="S28" s="14" t="s">
        <v>86</v>
      </c>
      <c r="T28" s="15" t="s">
        <v>81</v>
      </c>
      <c r="U28" s="13">
        <v>23</v>
      </c>
      <c r="V28" s="14" t="s">
        <v>85</v>
      </c>
      <c r="W28" s="14" t="s">
        <v>143</v>
      </c>
      <c r="X28" s="15" t="s">
        <v>82</v>
      </c>
      <c r="Y28" s="13"/>
      <c r="Z28" s="14"/>
      <c r="AA28" s="14"/>
      <c r="AB28" s="15"/>
      <c r="AC28" s="13">
        <v>23</v>
      </c>
      <c r="AD28" s="14" t="s">
        <v>85</v>
      </c>
      <c r="AE28" s="14" t="s">
        <v>86</v>
      </c>
      <c r="AF28" s="15" t="s">
        <v>82</v>
      </c>
      <c r="AG28" s="13">
        <v>23</v>
      </c>
      <c r="AH28" s="14" t="s">
        <v>85</v>
      </c>
      <c r="AI28" s="14" t="s">
        <v>86</v>
      </c>
      <c r="AJ28" s="15" t="s">
        <v>82</v>
      </c>
      <c r="AK28" s="13"/>
      <c r="AL28" s="15"/>
      <c r="AM28" s="15"/>
      <c r="AN28" s="15"/>
      <c r="AO28" s="13">
        <v>23</v>
      </c>
      <c r="AP28" s="14" t="s">
        <v>85</v>
      </c>
      <c r="AQ28" s="14" t="s">
        <v>86</v>
      </c>
      <c r="AR28" s="15" t="s">
        <v>87</v>
      </c>
      <c r="AS28" s="13">
        <v>23</v>
      </c>
      <c r="AT28" s="14" t="s">
        <v>117</v>
      </c>
      <c r="AU28" s="14" t="s">
        <v>148</v>
      </c>
      <c r="AV28" s="15" t="s">
        <v>87</v>
      </c>
      <c r="AW28" s="13">
        <v>23</v>
      </c>
      <c r="AX28" s="14" t="s">
        <v>85</v>
      </c>
      <c r="AY28" s="14" t="s">
        <v>86</v>
      </c>
      <c r="AZ28" s="15" t="s">
        <v>87</v>
      </c>
      <c r="BA28" s="13">
        <v>23</v>
      </c>
      <c r="BB28" s="14" t="s">
        <v>85</v>
      </c>
      <c r="BC28" s="14" t="s">
        <v>86</v>
      </c>
      <c r="BD28" s="15" t="s">
        <v>87</v>
      </c>
      <c r="BE28" s="13">
        <v>23</v>
      </c>
      <c r="BF28" s="14" t="s">
        <v>85</v>
      </c>
      <c r="BG28" s="14" t="s">
        <v>86</v>
      </c>
      <c r="BH28" s="15" t="s">
        <v>87</v>
      </c>
      <c r="BI28" s="13">
        <v>23</v>
      </c>
      <c r="BJ28" s="14" t="s">
        <v>123</v>
      </c>
      <c r="BK28" s="14" t="s">
        <v>145</v>
      </c>
      <c r="BL28" s="15" t="s">
        <v>87</v>
      </c>
      <c r="BM28" s="13">
        <v>23</v>
      </c>
      <c r="BN28" s="14" t="s">
        <v>85</v>
      </c>
      <c r="BO28" s="14" t="s">
        <v>86</v>
      </c>
      <c r="BP28" s="15" t="s">
        <v>87</v>
      </c>
      <c r="BQ28" s="13">
        <v>23</v>
      </c>
      <c r="BR28" s="14" t="s">
        <v>117</v>
      </c>
      <c r="BS28" s="14" t="s">
        <v>148</v>
      </c>
      <c r="BT28" s="15" t="s">
        <v>48</v>
      </c>
      <c r="BU28" s="13">
        <v>23</v>
      </c>
      <c r="BV28" s="14" t="s">
        <v>85</v>
      </c>
      <c r="BW28" s="14" t="s">
        <v>86</v>
      </c>
      <c r="BX28" s="15" t="s">
        <v>48</v>
      </c>
      <c r="BY28" s="13">
        <v>23</v>
      </c>
      <c r="BZ28" s="18" t="s">
        <v>117</v>
      </c>
      <c r="CA28" s="19" t="s">
        <v>153</v>
      </c>
      <c r="CB28" s="15" t="s">
        <v>52</v>
      </c>
    </row>
    <row r="29" spans="1:80" ht="31.5" x14ac:dyDescent="0.2">
      <c r="A29" s="13">
        <v>24</v>
      </c>
      <c r="B29" s="14" t="s">
        <v>117</v>
      </c>
      <c r="C29" s="14" t="s">
        <v>118</v>
      </c>
      <c r="D29" s="15" t="s">
        <v>80</v>
      </c>
      <c r="E29" s="13"/>
      <c r="F29" s="14"/>
      <c r="G29" s="14"/>
      <c r="H29" s="15"/>
      <c r="I29" s="13">
        <v>24</v>
      </c>
      <c r="J29" s="14" t="s">
        <v>151</v>
      </c>
      <c r="K29" s="14" t="s">
        <v>152</v>
      </c>
      <c r="L29" s="15" t="s">
        <v>81</v>
      </c>
      <c r="M29" s="13">
        <v>24</v>
      </c>
      <c r="N29" s="14" t="s">
        <v>85</v>
      </c>
      <c r="O29" s="14" t="s">
        <v>143</v>
      </c>
      <c r="P29" s="15" t="s">
        <v>81</v>
      </c>
      <c r="Q29" s="13">
        <v>24</v>
      </c>
      <c r="R29" s="14" t="s">
        <v>85</v>
      </c>
      <c r="S29" s="14" t="s">
        <v>143</v>
      </c>
      <c r="T29" s="15" t="s">
        <v>81</v>
      </c>
      <c r="U29" s="13">
        <v>24</v>
      </c>
      <c r="V29" s="14" t="s">
        <v>113</v>
      </c>
      <c r="W29" s="14" t="s">
        <v>146</v>
      </c>
      <c r="X29" s="15" t="s">
        <v>82</v>
      </c>
      <c r="Y29" s="13"/>
      <c r="Z29" s="14"/>
      <c r="AA29" s="14"/>
      <c r="AB29" s="15"/>
      <c r="AC29" s="13">
        <v>24</v>
      </c>
      <c r="AD29" s="14" t="s">
        <v>85</v>
      </c>
      <c r="AE29" s="14" t="s">
        <v>143</v>
      </c>
      <c r="AF29" s="15" t="s">
        <v>82</v>
      </c>
      <c r="AG29" s="13">
        <v>24</v>
      </c>
      <c r="AH29" s="14" t="s">
        <v>85</v>
      </c>
      <c r="AI29" s="14" t="s">
        <v>143</v>
      </c>
      <c r="AJ29" s="15" t="s">
        <v>82</v>
      </c>
      <c r="AK29" s="13"/>
      <c r="AL29" s="15"/>
      <c r="AM29" s="15"/>
      <c r="AN29" s="15"/>
      <c r="AO29" s="13">
        <v>24</v>
      </c>
      <c r="AP29" s="14" t="s">
        <v>85</v>
      </c>
      <c r="AQ29" s="14" t="s">
        <v>143</v>
      </c>
      <c r="AR29" s="15" t="s">
        <v>87</v>
      </c>
      <c r="AS29" s="13">
        <v>24</v>
      </c>
      <c r="AT29" s="14" t="s">
        <v>117</v>
      </c>
      <c r="AU29" s="14" t="s">
        <v>153</v>
      </c>
      <c r="AV29" s="15" t="s">
        <v>87</v>
      </c>
      <c r="AW29" s="13">
        <v>24</v>
      </c>
      <c r="AX29" s="14" t="s">
        <v>85</v>
      </c>
      <c r="AY29" s="14" t="s">
        <v>143</v>
      </c>
      <c r="AZ29" s="15" t="s">
        <v>87</v>
      </c>
      <c r="BA29" s="13">
        <v>24</v>
      </c>
      <c r="BB29" s="14" t="s">
        <v>85</v>
      </c>
      <c r="BC29" s="14" t="s">
        <v>143</v>
      </c>
      <c r="BD29" s="15" t="s">
        <v>87</v>
      </c>
      <c r="BE29" s="13">
        <v>24</v>
      </c>
      <c r="BF29" s="14" t="s">
        <v>85</v>
      </c>
      <c r="BG29" s="14" t="s">
        <v>143</v>
      </c>
      <c r="BH29" s="15" t="s">
        <v>87</v>
      </c>
      <c r="BI29" s="13">
        <v>24</v>
      </c>
      <c r="BJ29" s="14" t="s">
        <v>123</v>
      </c>
      <c r="BK29" s="14" t="s">
        <v>124</v>
      </c>
      <c r="BL29" s="15" t="s">
        <v>87</v>
      </c>
      <c r="BM29" s="13">
        <v>24</v>
      </c>
      <c r="BN29" s="14" t="s">
        <v>85</v>
      </c>
      <c r="BO29" s="14" t="s">
        <v>143</v>
      </c>
      <c r="BP29" s="15" t="s">
        <v>87</v>
      </c>
      <c r="BQ29" s="13">
        <v>24</v>
      </c>
      <c r="BR29" s="14" t="s">
        <v>117</v>
      </c>
      <c r="BS29" s="14" t="s">
        <v>153</v>
      </c>
      <c r="BT29" s="15" t="s">
        <v>48</v>
      </c>
      <c r="BU29" s="13">
        <v>24</v>
      </c>
      <c r="BV29" s="14" t="s">
        <v>85</v>
      </c>
      <c r="BW29" s="14" t="s">
        <v>143</v>
      </c>
      <c r="BX29" s="15" t="s">
        <v>48</v>
      </c>
      <c r="BY29" s="13">
        <v>24</v>
      </c>
      <c r="BZ29" s="18" t="s">
        <v>117</v>
      </c>
      <c r="CA29" s="19" t="s">
        <v>118</v>
      </c>
      <c r="CB29" s="15" t="s">
        <v>52</v>
      </c>
    </row>
    <row r="30" spans="1:80" ht="31.5" x14ac:dyDescent="0.2">
      <c r="A30" s="13">
        <v>25</v>
      </c>
      <c r="B30" s="14" t="s">
        <v>91</v>
      </c>
      <c r="C30" s="14" t="s">
        <v>137</v>
      </c>
      <c r="D30" s="15" t="s">
        <v>80</v>
      </c>
      <c r="E30" s="13"/>
      <c r="F30" s="14"/>
      <c r="G30" s="14"/>
      <c r="H30" s="15"/>
      <c r="I30" s="13">
        <v>25</v>
      </c>
      <c r="J30" s="14" t="s">
        <v>125</v>
      </c>
      <c r="K30" s="14" t="s">
        <v>126</v>
      </c>
      <c r="L30" s="15" t="s">
        <v>81</v>
      </c>
      <c r="M30" s="13">
        <v>25</v>
      </c>
      <c r="N30" s="14" t="s">
        <v>113</v>
      </c>
      <c r="O30" s="14" t="s">
        <v>146</v>
      </c>
      <c r="P30" s="15" t="s">
        <v>81</v>
      </c>
      <c r="Q30" s="13">
        <v>25</v>
      </c>
      <c r="R30" s="14" t="s">
        <v>113</v>
      </c>
      <c r="S30" s="14" t="s">
        <v>146</v>
      </c>
      <c r="T30" s="15" t="s">
        <v>81</v>
      </c>
      <c r="U30" s="13">
        <v>25</v>
      </c>
      <c r="V30" s="14" t="s">
        <v>113</v>
      </c>
      <c r="W30" s="14" t="s">
        <v>114</v>
      </c>
      <c r="X30" s="15" t="s">
        <v>82</v>
      </c>
      <c r="Y30" s="13"/>
      <c r="Z30" s="14"/>
      <c r="AA30" s="14"/>
      <c r="AB30" s="15"/>
      <c r="AC30" s="13">
        <v>25</v>
      </c>
      <c r="AD30" s="14" t="s">
        <v>113</v>
      </c>
      <c r="AE30" s="14" t="s">
        <v>146</v>
      </c>
      <c r="AF30" s="15" t="s">
        <v>82</v>
      </c>
      <c r="AG30" s="13">
        <v>25</v>
      </c>
      <c r="AH30" s="14" t="s">
        <v>113</v>
      </c>
      <c r="AI30" s="14" t="s">
        <v>146</v>
      </c>
      <c r="AJ30" s="15" t="s">
        <v>82</v>
      </c>
      <c r="AK30" s="13"/>
      <c r="AL30" s="15"/>
      <c r="AM30" s="15"/>
      <c r="AN30" s="15"/>
      <c r="AO30" s="13">
        <v>25</v>
      </c>
      <c r="AP30" s="14" t="s">
        <v>113</v>
      </c>
      <c r="AQ30" s="14" t="s">
        <v>146</v>
      </c>
      <c r="AR30" s="15" t="s">
        <v>87</v>
      </c>
      <c r="AS30" s="13">
        <v>25</v>
      </c>
      <c r="AT30" s="14" t="s">
        <v>117</v>
      </c>
      <c r="AU30" s="14" t="s">
        <v>118</v>
      </c>
      <c r="AV30" s="15" t="s">
        <v>87</v>
      </c>
      <c r="AW30" s="13">
        <v>25</v>
      </c>
      <c r="AX30" s="14" t="s">
        <v>113</v>
      </c>
      <c r="AY30" s="14" t="s">
        <v>146</v>
      </c>
      <c r="AZ30" s="15" t="s">
        <v>87</v>
      </c>
      <c r="BA30" s="13">
        <v>25</v>
      </c>
      <c r="BB30" s="14" t="s">
        <v>113</v>
      </c>
      <c r="BC30" s="14" t="s">
        <v>146</v>
      </c>
      <c r="BD30" s="15" t="s">
        <v>87</v>
      </c>
      <c r="BE30" s="13">
        <v>25</v>
      </c>
      <c r="BF30" s="14" t="s">
        <v>113</v>
      </c>
      <c r="BG30" s="14" t="s">
        <v>146</v>
      </c>
      <c r="BH30" s="15" t="s">
        <v>87</v>
      </c>
      <c r="BI30" s="13">
        <v>25</v>
      </c>
      <c r="BJ30" s="14" t="s">
        <v>149</v>
      </c>
      <c r="BK30" s="14" t="s">
        <v>150</v>
      </c>
      <c r="BL30" s="15" t="s">
        <v>87</v>
      </c>
      <c r="BM30" s="13">
        <v>25</v>
      </c>
      <c r="BN30" s="14" t="s">
        <v>113</v>
      </c>
      <c r="BO30" s="14" t="s">
        <v>146</v>
      </c>
      <c r="BP30" s="15" t="s">
        <v>87</v>
      </c>
      <c r="BQ30" s="13">
        <v>25</v>
      </c>
      <c r="BR30" s="14" t="s">
        <v>117</v>
      </c>
      <c r="BS30" s="14" t="s">
        <v>118</v>
      </c>
      <c r="BT30" s="15" t="s">
        <v>48</v>
      </c>
      <c r="BU30" s="13">
        <v>25</v>
      </c>
      <c r="BV30" s="14" t="s">
        <v>113</v>
      </c>
      <c r="BW30" s="14" t="s">
        <v>146</v>
      </c>
      <c r="BX30" s="15" t="s">
        <v>48</v>
      </c>
      <c r="BY30" s="13">
        <v>25</v>
      </c>
      <c r="BZ30" s="18" t="s">
        <v>91</v>
      </c>
      <c r="CA30" s="19" t="s">
        <v>137</v>
      </c>
      <c r="CB30" s="15" t="s">
        <v>52</v>
      </c>
    </row>
    <row r="31" spans="1:80" ht="31.5" x14ac:dyDescent="0.2">
      <c r="A31" s="13">
        <v>26</v>
      </c>
      <c r="B31" s="14" t="s">
        <v>91</v>
      </c>
      <c r="C31" s="14" t="s">
        <v>140</v>
      </c>
      <c r="D31" s="15" t="s">
        <v>80</v>
      </c>
      <c r="E31" s="13"/>
      <c r="F31" s="14"/>
      <c r="G31" s="14"/>
      <c r="H31" s="15"/>
      <c r="I31" s="13">
        <v>26</v>
      </c>
      <c r="J31" s="14" t="s">
        <v>128</v>
      </c>
      <c r="K31" s="14" t="s">
        <v>154</v>
      </c>
      <c r="L31" s="15" t="s">
        <v>81</v>
      </c>
      <c r="M31" s="13">
        <v>26</v>
      </c>
      <c r="N31" s="14" t="s">
        <v>113</v>
      </c>
      <c r="O31" s="14" t="s">
        <v>114</v>
      </c>
      <c r="P31" s="15" t="s">
        <v>81</v>
      </c>
      <c r="Q31" s="13">
        <v>26</v>
      </c>
      <c r="R31" s="14" t="s">
        <v>113</v>
      </c>
      <c r="S31" s="14" t="s">
        <v>114</v>
      </c>
      <c r="T31" s="15" t="s">
        <v>81</v>
      </c>
      <c r="U31" s="13">
        <v>26</v>
      </c>
      <c r="V31" s="14" t="s">
        <v>117</v>
      </c>
      <c r="W31" s="14" t="s">
        <v>153</v>
      </c>
      <c r="X31" s="15" t="s">
        <v>82</v>
      </c>
      <c r="Y31" s="13"/>
      <c r="Z31" s="14"/>
      <c r="AA31" s="14"/>
      <c r="AB31" s="15"/>
      <c r="AC31" s="13">
        <v>26</v>
      </c>
      <c r="AD31" s="14" t="s">
        <v>113</v>
      </c>
      <c r="AE31" s="14" t="s">
        <v>114</v>
      </c>
      <c r="AF31" s="15" t="s">
        <v>82</v>
      </c>
      <c r="AG31" s="13">
        <v>26</v>
      </c>
      <c r="AH31" s="14" t="s">
        <v>113</v>
      </c>
      <c r="AI31" s="14" t="s">
        <v>114</v>
      </c>
      <c r="AJ31" s="15" t="s">
        <v>82</v>
      </c>
      <c r="AK31" s="13"/>
      <c r="AL31" s="15"/>
      <c r="AM31" s="15"/>
      <c r="AN31" s="15"/>
      <c r="AO31" s="13">
        <v>26</v>
      </c>
      <c r="AP31" s="14" t="s">
        <v>113</v>
      </c>
      <c r="AQ31" s="14" t="s">
        <v>114</v>
      </c>
      <c r="AR31" s="15" t="s">
        <v>87</v>
      </c>
      <c r="AS31" s="13">
        <v>26</v>
      </c>
      <c r="AT31" s="14" t="s">
        <v>91</v>
      </c>
      <c r="AU31" s="14" t="s">
        <v>137</v>
      </c>
      <c r="AV31" s="15" t="s">
        <v>87</v>
      </c>
      <c r="AW31" s="13">
        <v>26</v>
      </c>
      <c r="AX31" s="14" t="s">
        <v>113</v>
      </c>
      <c r="AY31" s="14" t="s">
        <v>114</v>
      </c>
      <c r="AZ31" s="15" t="s">
        <v>87</v>
      </c>
      <c r="BA31" s="13">
        <v>26</v>
      </c>
      <c r="BB31" s="14" t="s">
        <v>113</v>
      </c>
      <c r="BC31" s="14" t="s">
        <v>114</v>
      </c>
      <c r="BD31" s="15" t="s">
        <v>87</v>
      </c>
      <c r="BE31" s="13">
        <v>26</v>
      </c>
      <c r="BF31" s="14" t="s">
        <v>113</v>
      </c>
      <c r="BG31" s="14" t="s">
        <v>114</v>
      </c>
      <c r="BH31" s="15" t="s">
        <v>87</v>
      </c>
      <c r="BI31" s="13">
        <v>26</v>
      </c>
      <c r="BJ31" s="14" t="s">
        <v>151</v>
      </c>
      <c r="BK31" s="14" t="s">
        <v>152</v>
      </c>
      <c r="BL31" s="15" t="s">
        <v>87</v>
      </c>
      <c r="BM31" s="13">
        <v>26</v>
      </c>
      <c r="BN31" s="14" t="s">
        <v>113</v>
      </c>
      <c r="BO31" s="14" t="s">
        <v>114</v>
      </c>
      <c r="BP31" s="15" t="s">
        <v>87</v>
      </c>
      <c r="BQ31" s="13">
        <v>26</v>
      </c>
      <c r="BR31" s="14" t="s">
        <v>91</v>
      </c>
      <c r="BS31" s="14" t="s">
        <v>137</v>
      </c>
      <c r="BT31" s="15" t="s">
        <v>48</v>
      </c>
      <c r="BU31" s="13">
        <v>26</v>
      </c>
      <c r="BV31" s="14" t="s">
        <v>113</v>
      </c>
      <c r="BW31" s="14" t="s">
        <v>114</v>
      </c>
      <c r="BX31" s="15" t="s">
        <v>48</v>
      </c>
      <c r="BY31" s="13">
        <v>26</v>
      </c>
      <c r="BZ31" s="18" t="s">
        <v>91</v>
      </c>
      <c r="CA31" s="19" t="s">
        <v>157</v>
      </c>
      <c r="CB31" s="15" t="s">
        <v>52</v>
      </c>
    </row>
    <row r="32" spans="1:80" ht="31.5" x14ac:dyDescent="0.2">
      <c r="A32" s="13">
        <v>27</v>
      </c>
      <c r="B32" s="14" t="s">
        <v>91</v>
      </c>
      <c r="C32" s="14" t="s">
        <v>155</v>
      </c>
      <c r="D32" s="15" t="s">
        <v>80</v>
      </c>
      <c r="E32" s="13"/>
      <c r="F32" s="14"/>
      <c r="G32" s="14"/>
      <c r="H32" s="15"/>
      <c r="I32" s="13">
        <v>27</v>
      </c>
      <c r="J32" s="14" t="s">
        <v>128</v>
      </c>
      <c r="K32" s="14" t="s">
        <v>156</v>
      </c>
      <c r="L32" s="15" t="s">
        <v>81</v>
      </c>
      <c r="M32" s="13">
        <v>27</v>
      </c>
      <c r="N32" s="14" t="s">
        <v>113</v>
      </c>
      <c r="O32" s="14" t="s">
        <v>162</v>
      </c>
      <c r="P32" s="15" t="s">
        <v>81</v>
      </c>
      <c r="Q32" s="13">
        <v>27</v>
      </c>
      <c r="R32" s="14" t="s">
        <v>113</v>
      </c>
      <c r="S32" s="14" t="s">
        <v>162</v>
      </c>
      <c r="T32" s="15" t="s">
        <v>81</v>
      </c>
      <c r="U32" s="13">
        <v>27</v>
      </c>
      <c r="V32" s="14" t="s">
        <v>117</v>
      </c>
      <c r="W32" s="14" t="s">
        <v>118</v>
      </c>
      <c r="X32" s="15" t="s">
        <v>82</v>
      </c>
      <c r="Y32" s="13"/>
      <c r="Z32" s="14"/>
      <c r="AA32" s="14"/>
      <c r="AB32" s="15"/>
      <c r="AC32" s="13">
        <v>27</v>
      </c>
      <c r="AD32" s="14" t="s">
        <v>113</v>
      </c>
      <c r="AE32" s="14" t="s">
        <v>162</v>
      </c>
      <c r="AF32" s="15" t="s">
        <v>82</v>
      </c>
      <c r="AG32" s="13">
        <v>27</v>
      </c>
      <c r="AH32" s="14" t="s">
        <v>113</v>
      </c>
      <c r="AI32" s="14" t="s">
        <v>162</v>
      </c>
      <c r="AJ32" s="15" t="s">
        <v>82</v>
      </c>
      <c r="AK32" s="13"/>
      <c r="AL32" s="15"/>
      <c r="AM32" s="15"/>
      <c r="AN32" s="15"/>
      <c r="AO32" s="13">
        <v>27</v>
      </c>
      <c r="AP32" s="14" t="s">
        <v>113</v>
      </c>
      <c r="AQ32" s="14" t="s">
        <v>162</v>
      </c>
      <c r="AR32" s="15" t="s">
        <v>87</v>
      </c>
      <c r="AS32" s="13">
        <v>27</v>
      </c>
      <c r="AT32" s="14" t="s">
        <v>91</v>
      </c>
      <c r="AU32" s="14" t="s">
        <v>157</v>
      </c>
      <c r="AV32" s="15" t="s">
        <v>87</v>
      </c>
      <c r="AW32" s="13">
        <v>27</v>
      </c>
      <c r="AX32" s="14" t="s">
        <v>113</v>
      </c>
      <c r="AY32" s="14" t="s">
        <v>162</v>
      </c>
      <c r="AZ32" s="15" t="s">
        <v>87</v>
      </c>
      <c r="BA32" s="13">
        <v>27</v>
      </c>
      <c r="BB32" s="14" t="s">
        <v>113</v>
      </c>
      <c r="BC32" s="14" t="s">
        <v>162</v>
      </c>
      <c r="BD32" s="15" t="s">
        <v>87</v>
      </c>
      <c r="BE32" s="13">
        <v>27</v>
      </c>
      <c r="BF32" s="14" t="s">
        <v>113</v>
      </c>
      <c r="BG32" s="14" t="s">
        <v>162</v>
      </c>
      <c r="BH32" s="15" t="s">
        <v>87</v>
      </c>
      <c r="BI32" s="13">
        <v>27</v>
      </c>
      <c r="BJ32" s="14" t="s">
        <v>125</v>
      </c>
      <c r="BK32" s="14" t="s">
        <v>126</v>
      </c>
      <c r="BL32" s="15" t="s">
        <v>87</v>
      </c>
      <c r="BM32" s="13">
        <v>27</v>
      </c>
      <c r="BN32" s="14" t="s">
        <v>113</v>
      </c>
      <c r="BO32" s="14" t="s">
        <v>162</v>
      </c>
      <c r="BP32" s="15" t="s">
        <v>87</v>
      </c>
      <c r="BQ32" s="13">
        <v>27</v>
      </c>
      <c r="BR32" s="14" t="s">
        <v>91</v>
      </c>
      <c r="BS32" s="14" t="s">
        <v>157</v>
      </c>
      <c r="BT32" s="15" t="s">
        <v>48</v>
      </c>
      <c r="BU32" s="13">
        <v>27</v>
      </c>
      <c r="BV32" s="14" t="s">
        <v>113</v>
      </c>
      <c r="BW32" s="14" t="s">
        <v>162</v>
      </c>
      <c r="BX32" s="15" t="s">
        <v>48</v>
      </c>
      <c r="BY32" s="13">
        <v>27</v>
      </c>
      <c r="BZ32" s="18" t="s">
        <v>91</v>
      </c>
      <c r="CA32" s="19" t="s">
        <v>160</v>
      </c>
      <c r="CB32" s="15" t="s">
        <v>52</v>
      </c>
    </row>
    <row r="33" spans="1:80" ht="30" x14ac:dyDescent="0.2">
      <c r="A33" s="13">
        <v>28</v>
      </c>
      <c r="B33" s="14" t="s">
        <v>91</v>
      </c>
      <c r="C33" s="14" t="s">
        <v>92</v>
      </c>
      <c r="D33" s="15" t="s">
        <v>80</v>
      </c>
      <c r="E33" s="13"/>
      <c r="F33" s="14"/>
      <c r="G33" s="14"/>
      <c r="H33" s="15"/>
      <c r="I33" s="13">
        <v>28</v>
      </c>
      <c r="J33" s="14" t="s">
        <v>128</v>
      </c>
      <c r="K33" s="14" t="s">
        <v>158</v>
      </c>
      <c r="L33" s="15" t="s">
        <v>81</v>
      </c>
      <c r="M33" s="13">
        <v>28</v>
      </c>
      <c r="N33" s="14" t="s">
        <v>117</v>
      </c>
      <c r="O33" s="14" t="s">
        <v>148</v>
      </c>
      <c r="P33" s="15" t="s">
        <v>81</v>
      </c>
      <c r="Q33" s="13">
        <v>28</v>
      </c>
      <c r="R33" s="14" t="s">
        <v>117</v>
      </c>
      <c r="S33" s="14" t="s">
        <v>148</v>
      </c>
      <c r="T33" s="15" t="s">
        <v>81</v>
      </c>
      <c r="U33" s="13">
        <v>28</v>
      </c>
      <c r="V33" s="14" t="s">
        <v>91</v>
      </c>
      <c r="W33" s="14" t="s">
        <v>137</v>
      </c>
      <c r="X33" s="15" t="s">
        <v>82</v>
      </c>
      <c r="Y33" s="13"/>
      <c r="Z33" s="14"/>
      <c r="AA33" s="14"/>
      <c r="AB33" s="15"/>
      <c r="AC33" s="13">
        <v>28</v>
      </c>
      <c r="AD33" s="14" t="s">
        <v>117</v>
      </c>
      <c r="AE33" s="14" t="s">
        <v>148</v>
      </c>
      <c r="AF33" s="15" t="s">
        <v>82</v>
      </c>
      <c r="AG33" s="13">
        <v>28</v>
      </c>
      <c r="AH33" s="14" t="s">
        <v>117</v>
      </c>
      <c r="AI33" s="14" t="s">
        <v>148</v>
      </c>
      <c r="AJ33" s="15" t="s">
        <v>82</v>
      </c>
      <c r="AK33" s="13"/>
      <c r="AL33" s="15"/>
      <c r="AM33" s="15"/>
      <c r="AN33" s="15"/>
      <c r="AO33" s="13">
        <v>28</v>
      </c>
      <c r="AP33" s="14" t="s">
        <v>117</v>
      </c>
      <c r="AQ33" s="14" t="s">
        <v>148</v>
      </c>
      <c r="AR33" s="15" t="s">
        <v>87</v>
      </c>
      <c r="AS33" s="13">
        <v>28</v>
      </c>
      <c r="AT33" s="14" t="s">
        <v>91</v>
      </c>
      <c r="AU33" s="14" t="s">
        <v>140</v>
      </c>
      <c r="AV33" s="15" t="s">
        <v>87</v>
      </c>
      <c r="AW33" s="13">
        <v>28</v>
      </c>
      <c r="AX33" s="14" t="s">
        <v>117</v>
      </c>
      <c r="AY33" s="14" t="s">
        <v>148</v>
      </c>
      <c r="AZ33" s="15" t="s">
        <v>87</v>
      </c>
      <c r="BA33" s="13">
        <v>28</v>
      </c>
      <c r="BB33" s="14" t="s">
        <v>117</v>
      </c>
      <c r="BC33" s="14" t="s">
        <v>148</v>
      </c>
      <c r="BD33" s="15" t="s">
        <v>87</v>
      </c>
      <c r="BE33" s="13">
        <v>28</v>
      </c>
      <c r="BF33" s="14" t="s">
        <v>117</v>
      </c>
      <c r="BG33" s="14" t="s">
        <v>148</v>
      </c>
      <c r="BH33" s="15" t="s">
        <v>87</v>
      </c>
      <c r="BI33" s="13">
        <v>28</v>
      </c>
      <c r="BJ33" s="14" t="s">
        <v>128</v>
      </c>
      <c r="BK33" s="14" t="s">
        <v>159</v>
      </c>
      <c r="BL33" s="15" t="s">
        <v>87</v>
      </c>
      <c r="BM33" s="13">
        <v>28</v>
      </c>
      <c r="BN33" s="14" t="s">
        <v>117</v>
      </c>
      <c r="BO33" s="14" t="s">
        <v>148</v>
      </c>
      <c r="BP33" s="15" t="s">
        <v>87</v>
      </c>
      <c r="BQ33" s="13">
        <v>28</v>
      </c>
      <c r="BR33" s="14" t="s">
        <v>91</v>
      </c>
      <c r="BS33" s="14" t="s">
        <v>140</v>
      </c>
      <c r="BT33" s="15" t="s">
        <v>48</v>
      </c>
      <c r="BU33" s="13">
        <v>28</v>
      </c>
      <c r="BV33" s="14" t="s">
        <v>117</v>
      </c>
      <c r="BW33" s="14" t="s">
        <v>148</v>
      </c>
      <c r="BX33" s="15" t="s">
        <v>48</v>
      </c>
      <c r="BY33" s="13">
        <v>28</v>
      </c>
      <c r="BZ33" s="18" t="s">
        <v>123</v>
      </c>
      <c r="CA33" s="19" t="s">
        <v>147</v>
      </c>
      <c r="CB33" s="15" t="s">
        <v>52</v>
      </c>
    </row>
    <row r="34" spans="1:80" ht="30" x14ac:dyDescent="0.2">
      <c r="A34" s="13">
        <v>29</v>
      </c>
      <c r="B34" s="14" t="s">
        <v>91</v>
      </c>
      <c r="C34" s="14" t="s">
        <v>141</v>
      </c>
      <c r="D34" s="15" t="s">
        <v>80</v>
      </c>
      <c r="E34" s="13"/>
      <c r="F34" s="14"/>
      <c r="G34" s="14"/>
      <c r="H34" s="15"/>
      <c r="I34" s="13">
        <v>29</v>
      </c>
      <c r="J34" s="14" t="s">
        <v>128</v>
      </c>
      <c r="K34" s="14" t="s">
        <v>161</v>
      </c>
      <c r="L34" s="15" t="s">
        <v>81</v>
      </c>
      <c r="M34" s="13">
        <v>29</v>
      </c>
      <c r="N34" s="14" t="s">
        <v>117</v>
      </c>
      <c r="O34" s="14" t="s">
        <v>153</v>
      </c>
      <c r="P34" s="15" t="s">
        <v>81</v>
      </c>
      <c r="Q34" s="13">
        <v>29</v>
      </c>
      <c r="R34" s="14" t="s">
        <v>117</v>
      </c>
      <c r="S34" s="14" t="s">
        <v>153</v>
      </c>
      <c r="T34" s="15" t="s">
        <v>81</v>
      </c>
      <c r="U34" s="13">
        <v>29</v>
      </c>
      <c r="V34" s="14" t="s">
        <v>91</v>
      </c>
      <c r="W34" s="14" t="s">
        <v>157</v>
      </c>
      <c r="X34" s="15" t="s">
        <v>82</v>
      </c>
      <c r="Y34" s="13"/>
      <c r="Z34" s="14"/>
      <c r="AA34" s="14"/>
      <c r="AB34" s="15"/>
      <c r="AC34" s="13">
        <v>29</v>
      </c>
      <c r="AD34" s="14" t="s">
        <v>117</v>
      </c>
      <c r="AE34" s="14" t="s">
        <v>153</v>
      </c>
      <c r="AF34" s="15" t="s">
        <v>82</v>
      </c>
      <c r="AG34" s="13">
        <v>29</v>
      </c>
      <c r="AH34" s="14" t="s">
        <v>117</v>
      </c>
      <c r="AI34" s="14" t="s">
        <v>153</v>
      </c>
      <c r="AJ34" s="15" t="s">
        <v>82</v>
      </c>
      <c r="AK34" s="13"/>
      <c r="AL34" s="15"/>
      <c r="AM34" s="15"/>
      <c r="AN34" s="15"/>
      <c r="AO34" s="13">
        <v>29</v>
      </c>
      <c r="AP34" s="14" t="s">
        <v>117</v>
      </c>
      <c r="AQ34" s="14" t="s">
        <v>153</v>
      </c>
      <c r="AR34" s="15" t="s">
        <v>87</v>
      </c>
      <c r="AS34" s="13">
        <v>29</v>
      </c>
      <c r="AT34" s="14" t="s">
        <v>91</v>
      </c>
      <c r="AU34" s="14" t="s">
        <v>155</v>
      </c>
      <c r="AV34" s="15" t="s">
        <v>87</v>
      </c>
      <c r="AW34" s="13">
        <v>29</v>
      </c>
      <c r="AX34" s="14" t="s">
        <v>117</v>
      </c>
      <c r="AY34" s="14" t="s">
        <v>153</v>
      </c>
      <c r="AZ34" s="15" t="s">
        <v>87</v>
      </c>
      <c r="BA34" s="13">
        <v>29</v>
      </c>
      <c r="BB34" s="14" t="s">
        <v>117</v>
      </c>
      <c r="BC34" s="14" t="s">
        <v>153</v>
      </c>
      <c r="BD34" s="15" t="s">
        <v>87</v>
      </c>
      <c r="BE34" s="13">
        <v>29</v>
      </c>
      <c r="BF34" s="14" t="s">
        <v>117</v>
      </c>
      <c r="BG34" s="14" t="s">
        <v>153</v>
      </c>
      <c r="BH34" s="15" t="s">
        <v>87</v>
      </c>
      <c r="BI34" s="13">
        <v>29</v>
      </c>
      <c r="BJ34" s="14" t="s">
        <v>128</v>
      </c>
      <c r="BK34" s="14" t="s">
        <v>163</v>
      </c>
      <c r="BL34" s="15" t="s">
        <v>87</v>
      </c>
      <c r="BM34" s="13">
        <v>29</v>
      </c>
      <c r="BN34" s="14" t="s">
        <v>117</v>
      </c>
      <c r="BO34" s="14" t="s">
        <v>153</v>
      </c>
      <c r="BP34" s="15" t="s">
        <v>87</v>
      </c>
      <c r="BQ34" s="13">
        <v>29</v>
      </c>
      <c r="BR34" s="14" t="s">
        <v>91</v>
      </c>
      <c r="BS34" s="14" t="s">
        <v>155</v>
      </c>
      <c r="BT34" s="15" t="s">
        <v>48</v>
      </c>
      <c r="BU34" s="13">
        <v>29</v>
      </c>
      <c r="BV34" s="14" t="s">
        <v>117</v>
      </c>
      <c r="BW34" s="14" t="s">
        <v>153</v>
      </c>
      <c r="BX34" s="15" t="s">
        <v>48</v>
      </c>
      <c r="BY34" s="13">
        <v>29</v>
      </c>
      <c r="BZ34" s="18" t="s">
        <v>123</v>
      </c>
      <c r="CA34" s="19" t="s">
        <v>145</v>
      </c>
      <c r="CB34" s="15" t="s">
        <v>52</v>
      </c>
    </row>
    <row r="35" spans="1:80" ht="31.5" x14ac:dyDescent="0.2">
      <c r="A35" s="13">
        <v>30</v>
      </c>
      <c r="B35" s="14" t="s">
        <v>91</v>
      </c>
      <c r="C35" s="14" t="s">
        <v>164</v>
      </c>
      <c r="D35" s="15" t="s">
        <v>80</v>
      </c>
      <c r="E35" s="13"/>
      <c r="F35" s="14"/>
      <c r="G35" s="14"/>
      <c r="H35" s="15"/>
      <c r="I35" s="13">
        <v>30</v>
      </c>
      <c r="J35" s="14" t="s">
        <v>128</v>
      </c>
      <c r="K35" s="14" t="s">
        <v>165</v>
      </c>
      <c r="L35" s="15" t="s">
        <v>81</v>
      </c>
      <c r="M35" s="13">
        <v>30</v>
      </c>
      <c r="N35" s="14" t="s">
        <v>117</v>
      </c>
      <c r="O35" s="14" t="s">
        <v>118</v>
      </c>
      <c r="P35" s="15" t="s">
        <v>81</v>
      </c>
      <c r="Q35" s="13">
        <v>30</v>
      </c>
      <c r="R35" s="14" t="s">
        <v>117</v>
      </c>
      <c r="S35" s="14" t="s">
        <v>118</v>
      </c>
      <c r="T35" s="15" t="s">
        <v>81</v>
      </c>
      <c r="U35" s="13">
        <v>30</v>
      </c>
      <c r="V35" s="14" t="s">
        <v>91</v>
      </c>
      <c r="W35" s="14" t="s">
        <v>140</v>
      </c>
      <c r="X35" s="15" t="s">
        <v>82</v>
      </c>
      <c r="Y35" s="13"/>
      <c r="Z35" s="14"/>
      <c r="AA35" s="14"/>
      <c r="AB35" s="15"/>
      <c r="AC35" s="13">
        <v>30</v>
      </c>
      <c r="AD35" s="14" t="s">
        <v>117</v>
      </c>
      <c r="AE35" s="14" t="s">
        <v>118</v>
      </c>
      <c r="AF35" s="15" t="s">
        <v>82</v>
      </c>
      <c r="AG35" s="13">
        <v>30</v>
      </c>
      <c r="AH35" s="14" t="s">
        <v>117</v>
      </c>
      <c r="AI35" s="14" t="s">
        <v>118</v>
      </c>
      <c r="AJ35" s="15" t="s">
        <v>82</v>
      </c>
      <c r="AK35" s="13"/>
      <c r="AL35" s="15"/>
      <c r="AM35" s="15"/>
      <c r="AN35" s="15"/>
      <c r="AO35" s="13">
        <v>30</v>
      </c>
      <c r="AP35" s="14" t="s">
        <v>117</v>
      </c>
      <c r="AQ35" s="14" t="s">
        <v>118</v>
      </c>
      <c r="AR35" s="15" t="s">
        <v>87</v>
      </c>
      <c r="AS35" s="13">
        <v>30</v>
      </c>
      <c r="AT35" s="14" t="s">
        <v>91</v>
      </c>
      <c r="AU35" s="14" t="s">
        <v>160</v>
      </c>
      <c r="AV35" s="15" t="s">
        <v>87</v>
      </c>
      <c r="AW35" s="13">
        <v>30</v>
      </c>
      <c r="AX35" s="14" t="s">
        <v>117</v>
      </c>
      <c r="AY35" s="14" t="s">
        <v>118</v>
      </c>
      <c r="AZ35" s="15" t="s">
        <v>87</v>
      </c>
      <c r="BA35" s="13">
        <v>30</v>
      </c>
      <c r="BB35" s="14" t="s">
        <v>117</v>
      </c>
      <c r="BC35" s="14" t="s">
        <v>118</v>
      </c>
      <c r="BD35" s="15" t="s">
        <v>87</v>
      </c>
      <c r="BE35" s="13">
        <v>30</v>
      </c>
      <c r="BF35" s="14" t="s">
        <v>117</v>
      </c>
      <c r="BG35" s="14" t="s">
        <v>118</v>
      </c>
      <c r="BH35" s="15" t="s">
        <v>87</v>
      </c>
      <c r="BI35" s="13">
        <v>30</v>
      </c>
      <c r="BJ35" s="14" t="s">
        <v>128</v>
      </c>
      <c r="BK35" s="14" t="s">
        <v>154</v>
      </c>
      <c r="BL35" s="15" t="s">
        <v>87</v>
      </c>
      <c r="BM35" s="13">
        <v>30</v>
      </c>
      <c r="BN35" s="14" t="s">
        <v>117</v>
      </c>
      <c r="BO35" s="14" t="s">
        <v>118</v>
      </c>
      <c r="BP35" s="15" t="s">
        <v>87</v>
      </c>
      <c r="BQ35" s="13">
        <v>30</v>
      </c>
      <c r="BR35" s="14" t="s">
        <v>91</v>
      </c>
      <c r="BS35" s="14" t="s">
        <v>160</v>
      </c>
      <c r="BT35" s="15" t="s">
        <v>48</v>
      </c>
      <c r="BU35" s="13">
        <v>30</v>
      </c>
      <c r="BV35" s="14" t="s">
        <v>117</v>
      </c>
      <c r="BW35" s="14" t="s">
        <v>118</v>
      </c>
      <c r="BX35" s="15" t="s">
        <v>48</v>
      </c>
      <c r="BY35" s="13">
        <v>30</v>
      </c>
      <c r="BZ35" s="18" t="s">
        <v>123</v>
      </c>
      <c r="CA35" s="19" t="s">
        <v>166</v>
      </c>
      <c r="CB35" s="15" t="s">
        <v>52</v>
      </c>
    </row>
    <row r="36" spans="1:80" ht="30" x14ac:dyDescent="0.2">
      <c r="A36" s="13">
        <v>31</v>
      </c>
      <c r="B36" s="14" t="s">
        <v>91</v>
      </c>
      <c r="C36" s="14" t="s">
        <v>142</v>
      </c>
      <c r="D36" s="15" t="s">
        <v>80</v>
      </c>
      <c r="E36" s="13"/>
      <c r="F36" s="14"/>
      <c r="G36" s="14"/>
      <c r="H36" s="15"/>
      <c r="I36" s="13">
        <v>31</v>
      </c>
      <c r="J36" s="14" t="s">
        <v>131</v>
      </c>
      <c r="K36" s="14" t="s">
        <v>132</v>
      </c>
      <c r="L36" s="15" t="s">
        <v>81</v>
      </c>
      <c r="M36" s="13">
        <v>31</v>
      </c>
      <c r="N36" s="14" t="s">
        <v>91</v>
      </c>
      <c r="O36" s="14" t="s">
        <v>137</v>
      </c>
      <c r="P36" s="15" t="s">
        <v>81</v>
      </c>
      <c r="Q36" s="13">
        <v>31</v>
      </c>
      <c r="R36" s="14" t="s">
        <v>91</v>
      </c>
      <c r="S36" s="14" t="s">
        <v>137</v>
      </c>
      <c r="T36" s="15" t="s">
        <v>81</v>
      </c>
      <c r="U36" s="13">
        <v>31</v>
      </c>
      <c r="V36" s="14" t="s">
        <v>91</v>
      </c>
      <c r="W36" s="14" t="s">
        <v>155</v>
      </c>
      <c r="X36" s="15" t="s">
        <v>82</v>
      </c>
      <c r="Y36" s="13"/>
      <c r="Z36" s="14"/>
      <c r="AA36" s="14"/>
      <c r="AB36" s="15"/>
      <c r="AC36" s="13">
        <v>31</v>
      </c>
      <c r="AD36" s="14" t="s">
        <v>91</v>
      </c>
      <c r="AE36" s="14" t="s">
        <v>137</v>
      </c>
      <c r="AF36" s="15" t="s">
        <v>82</v>
      </c>
      <c r="AG36" s="13">
        <v>31</v>
      </c>
      <c r="AH36" s="14" t="s">
        <v>91</v>
      </c>
      <c r="AI36" s="14" t="s">
        <v>137</v>
      </c>
      <c r="AJ36" s="15" t="s">
        <v>82</v>
      </c>
      <c r="AK36" s="13"/>
      <c r="AL36" s="15"/>
      <c r="AM36" s="15"/>
      <c r="AN36" s="15"/>
      <c r="AO36" s="13">
        <v>31</v>
      </c>
      <c r="AP36" s="14" t="s">
        <v>91</v>
      </c>
      <c r="AQ36" s="14" t="s">
        <v>137</v>
      </c>
      <c r="AR36" s="15" t="s">
        <v>87</v>
      </c>
      <c r="AS36" s="13">
        <v>31</v>
      </c>
      <c r="AT36" s="14" t="s">
        <v>123</v>
      </c>
      <c r="AU36" s="14" t="s">
        <v>147</v>
      </c>
      <c r="AV36" s="15" t="s">
        <v>87</v>
      </c>
      <c r="AW36" s="13">
        <v>31</v>
      </c>
      <c r="AX36" s="14" t="s">
        <v>91</v>
      </c>
      <c r="AY36" s="14" t="s">
        <v>137</v>
      </c>
      <c r="AZ36" s="15" t="s">
        <v>87</v>
      </c>
      <c r="BA36" s="13">
        <v>31</v>
      </c>
      <c r="BB36" s="14" t="s">
        <v>91</v>
      </c>
      <c r="BC36" s="14" t="s">
        <v>137</v>
      </c>
      <c r="BD36" s="15" t="s">
        <v>87</v>
      </c>
      <c r="BE36" s="13">
        <v>31</v>
      </c>
      <c r="BF36" s="14" t="s">
        <v>91</v>
      </c>
      <c r="BG36" s="14" t="s">
        <v>137</v>
      </c>
      <c r="BH36" s="15" t="s">
        <v>87</v>
      </c>
      <c r="BI36" s="13">
        <v>31</v>
      </c>
      <c r="BJ36" s="14" t="s">
        <v>128</v>
      </c>
      <c r="BK36" s="14" t="s">
        <v>156</v>
      </c>
      <c r="BL36" s="15" t="s">
        <v>87</v>
      </c>
      <c r="BM36" s="13">
        <v>31</v>
      </c>
      <c r="BN36" s="14" t="s">
        <v>91</v>
      </c>
      <c r="BO36" s="14" t="s">
        <v>137</v>
      </c>
      <c r="BP36" s="15" t="s">
        <v>87</v>
      </c>
      <c r="BQ36" s="13">
        <v>31</v>
      </c>
      <c r="BR36" s="14" t="s">
        <v>123</v>
      </c>
      <c r="BS36" s="14" t="s">
        <v>147</v>
      </c>
      <c r="BT36" s="15" t="s">
        <v>48</v>
      </c>
      <c r="BU36" s="13">
        <v>31</v>
      </c>
      <c r="BV36" s="14" t="s">
        <v>91</v>
      </c>
      <c r="BW36" s="14" t="s">
        <v>137</v>
      </c>
      <c r="BX36" s="15" t="s">
        <v>48</v>
      </c>
      <c r="BY36" s="13">
        <v>31</v>
      </c>
      <c r="BZ36" s="18" t="s">
        <v>149</v>
      </c>
      <c r="CA36" s="19" t="s">
        <v>150</v>
      </c>
      <c r="CB36" s="15" t="s">
        <v>52</v>
      </c>
    </row>
    <row r="37" spans="1:80" ht="31.5" x14ac:dyDescent="0.2">
      <c r="A37" s="13">
        <v>32</v>
      </c>
      <c r="B37" s="14" t="s">
        <v>123</v>
      </c>
      <c r="C37" s="14" t="s">
        <v>147</v>
      </c>
      <c r="D37" s="15" t="s">
        <v>80</v>
      </c>
      <c r="E37" s="13"/>
      <c r="F37" s="14"/>
      <c r="G37" s="14"/>
      <c r="H37" s="15"/>
      <c r="I37" s="13">
        <v>32</v>
      </c>
      <c r="J37" s="14" t="s">
        <v>97</v>
      </c>
      <c r="K37" s="14" t="s">
        <v>167</v>
      </c>
      <c r="L37" s="15" t="s">
        <v>81</v>
      </c>
      <c r="M37" s="13">
        <v>32</v>
      </c>
      <c r="N37" s="14" t="s">
        <v>91</v>
      </c>
      <c r="O37" s="14" t="s">
        <v>157</v>
      </c>
      <c r="P37" s="15" t="s">
        <v>81</v>
      </c>
      <c r="Q37" s="13">
        <v>32</v>
      </c>
      <c r="R37" s="14" t="s">
        <v>91</v>
      </c>
      <c r="S37" s="14" t="s">
        <v>157</v>
      </c>
      <c r="T37" s="15" t="s">
        <v>81</v>
      </c>
      <c r="U37" s="13">
        <v>32</v>
      </c>
      <c r="V37" s="14" t="s">
        <v>91</v>
      </c>
      <c r="W37" s="14" t="s">
        <v>160</v>
      </c>
      <c r="X37" s="15" t="s">
        <v>82</v>
      </c>
      <c r="Y37" s="13"/>
      <c r="Z37" s="14"/>
      <c r="AA37" s="14"/>
      <c r="AB37" s="15"/>
      <c r="AC37" s="13">
        <v>32</v>
      </c>
      <c r="AD37" s="14" t="s">
        <v>91</v>
      </c>
      <c r="AE37" s="14" t="s">
        <v>157</v>
      </c>
      <c r="AF37" s="15" t="s">
        <v>82</v>
      </c>
      <c r="AG37" s="13">
        <v>32</v>
      </c>
      <c r="AH37" s="14" t="s">
        <v>91</v>
      </c>
      <c r="AI37" s="14" t="s">
        <v>157</v>
      </c>
      <c r="AJ37" s="15" t="s">
        <v>82</v>
      </c>
      <c r="AK37" s="13"/>
      <c r="AL37" s="15"/>
      <c r="AM37" s="15"/>
      <c r="AN37" s="15"/>
      <c r="AO37" s="13">
        <v>32</v>
      </c>
      <c r="AP37" s="14" t="s">
        <v>91</v>
      </c>
      <c r="AQ37" s="14" t="s">
        <v>157</v>
      </c>
      <c r="AR37" s="15" t="s">
        <v>87</v>
      </c>
      <c r="AS37" s="13">
        <v>32</v>
      </c>
      <c r="AT37" s="14" t="s">
        <v>123</v>
      </c>
      <c r="AU37" s="14" t="s">
        <v>145</v>
      </c>
      <c r="AV37" s="15" t="s">
        <v>87</v>
      </c>
      <c r="AW37" s="13">
        <v>32</v>
      </c>
      <c r="AX37" s="14" t="s">
        <v>91</v>
      </c>
      <c r="AY37" s="14" t="s">
        <v>157</v>
      </c>
      <c r="AZ37" s="15" t="s">
        <v>87</v>
      </c>
      <c r="BA37" s="13">
        <v>32</v>
      </c>
      <c r="BB37" s="14" t="s">
        <v>91</v>
      </c>
      <c r="BC37" s="14" t="s">
        <v>157</v>
      </c>
      <c r="BD37" s="15" t="s">
        <v>87</v>
      </c>
      <c r="BE37" s="13">
        <v>32</v>
      </c>
      <c r="BF37" s="14" t="s">
        <v>91</v>
      </c>
      <c r="BG37" s="14" t="s">
        <v>157</v>
      </c>
      <c r="BH37" s="15" t="s">
        <v>87</v>
      </c>
      <c r="BI37" s="13">
        <v>32</v>
      </c>
      <c r="BJ37" s="14" t="s">
        <v>128</v>
      </c>
      <c r="BK37" s="14" t="s">
        <v>158</v>
      </c>
      <c r="BL37" s="15" t="s">
        <v>87</v>
      </c>
      <c r="BM37" s="13">
        <v>32</v>
      </c>
      <c r="BN37" s="14" t="s">
        <v>91</v>
      </c>
      <c r="BO37" s="14" t="s">
        <v>157</v>
      </c>
      <c r="BP37" s="15" t="s">
        <v>87</v>
      </c>
      <c r="BQ37" s="13">
        <v>32</v>
      </c>
      <c r="BR37" s="14" t="s">
        <v>123</v>
      </c>
      <c r="BS37" s="14" t="s">
        <v>145</v>
      </c>
      <c r="BT37" s="15" t="s">
        <v>48</v>
      </c>
      <c r="BU37" s="13">
        <v>32</v>
      </c>
      <c r="BV37" s="14" t="s">
        <v>91</v>
      </c>
      <c r="BW37" s="14" t="s">
        <v>157</v>
      </c>
      <c r="BX37" s="15" t="s">
        <v>48</v>
      </c>
      <c r="BY37" s="13">
        <v>32</v>
      </c>
      <c r="BZ37" s="18" t="s">
        <v>151</v>
      </c>
      <c r="CA37" s="19" t="s">
        <v>168</v>
      </c>
      <c r="CB37" s="15" t="s">
        <v>52</v>
      </c>
    </row>
    <row r="38" spans="1:80" ht="31.5" x14ac:dyDescent="0.2">
      <c r="A38" s="13">
        <v>33</v>
      </c>
      <c r="B38" s="14" t="s">
        <v>123</v>
      </c>
      <c r="C38" s="14" t="s">
        <v>145</v>
      </c>
      <c r="D38" s="15" t="s">
        <v>80</v>
      </c>
      <c r="E38" s="13"/>
      <c r="F38" s="14"/>
      <c r="G38" s="14"/>
      <c r="H38" s="15"/>
      <c r="I38" s="13">
        <v>33</v>
      </c>
      <c r="J38" s="14" t="s">
        <v>97</v>
      </c>
      <c r="K38" s="14" t="s">
        <v>133</v>
      </c>
      <c r="L38" s="15" t="s">
        <v>81</v>
      </c>
      <c r="M38" s="13">
        <v>33</v>
      </c>
      <c r="N38" s="14" t="s">
        <v>91</v>
      </c>
      <c r="O38" s="14" t="s">
        <v>140</v>
      </c>
      <c r="P38" s="15" t="s">
        <v>81</v>
      </c>
      <c r="Q38" s="13">
        <v>33</v>
      </c>
      <c r="R38" s="14" t="s">
        <v>91</v>
      </c>
      <c r="S38" s="14" t="s">
        <v>140</v>
      </c>
      <c r="T38" s="15" t="s">
        <v>81</v>
      </c>
      <c r="U38" s="13">
        <v>33</v>
      </c>
      <c r="V38" s="14" t="s">
        <v>91</v>
      </c>
      <c r="W38" s="14" t="s">
        <v>92</v>
      </c>
      <c r="X38" s="15" t="s">
        <v>82</v>
      </c>
      <c r="Y38" s="13"/>
      <c r="Z38" s="14"/>
      <c r="AA38" s="14"/>
      <c r="AB38" s="15"/>
      <c r="AC38" s="13">
        <v>33</v>
      </c>
      <c r="AD38" s="14" t="s">
        <v>91</v>
      </c>
      <c r="AE38" s="14" t="s">
        <v>140</v>
      </c>
      <c r="AF38" s="15" t="s">
        <v>82</v>
      </c>
      <c r="AG38" s="13">
        <v>33</v>
      </c>
      <c r="AH38" s="14" t="s">
        <v>91</v>
      </c>
      <c r="AI38" s="14" t="s">
        <v>140</v>
      </c>
      <c r="AJ38" s="15" t="s">
        <v>82</v>
      </c>
      <c r="AK38" s="13"/>
      <c r="AL38" s="15"/>
      <c r="AM38" s="15"/>
      <c r="AN38" s="15"/>
      <c r="AO38" s="13">
        <v>33</v>
      </c>
      <c r="AP38" s="14" t="s">
        <v>91</v>
      </c>
      <c r="AQ38" s="14" t="s">
        <v>140</v>
      </c>
      <c r="AR38" s="15" t="s">
        <v>87</v>
      </c>
      <c r="AS38" s="13">
        <v>33</v>
      </c>
      <c r="AT38" s="14" t="s">
        <v>123</v>
      </c>
      <c r="AU38" s="14" t="s">
        <v>169</v>
      </c>
      <c r="AV38" s="15" t="s">
        <v>87</v>
      </c>
      <c r="AW38" s="13">
        <v>33</v>
      </c>
      <c r="AX38" s="14" t="s">
        <v>91</v>
      </c>
      <c r="AY38" s="14" t="s">
        <v>140</v>
      </c>
      <c r="AZ38" s="15" t="s">
        <v>87</v>
      </c>
      <c r="BA38" s="13">
        <v>33</v>
      </c>
      <c r="BB38" s="14" t="s">
        <v>91</v>
      </c>
      <c r="BC38" s="14" t="s">
        <v>140</v>
      </c>
      <c r="BD38" s="15" t="s">
        <v>87</v>
      </c>
      <c r="BE38" s="13">
        <v>33</v>
      </c>
      <c r="BF38" s="14" t="s">
        <v>91</v>
      </c>
      <c r="BG38" s="14" t="s">
        <v>140</v>
      </c>
      <c r="BH38" s="15" t="s">
        <v>87</v>
      </c>
      <c r="BI38" s="13">
        <v>33</v>
      </c>
      <c r="BJ38" s="14" t="s">
        <v>128</v>
      </c>
      <c r="BK38" s="14" t="s">
        <v>161</v>
      </c>
      <c r="BL38" s="15" t="s">
        <v>87</v>
      </c>
      <c r="BM38" s="13">
        <v>33</v>
      </c>
      <c r="BN38" s="14" t="s">
        <v>91</v>
      </c>
      <c r="BO38" s="14" t="s">
        <v>140</v>
      </c>
      <c r="BP38" s="15" t="s">
        <v>87</v>
      </c>
      <c r="BQ38" s="13">
        <v>33</v>
      </c>
      <c r="BR38" s="14" t="s">
        <v>123</v>
      </c>
      <c r="BS38" s="14" t="s">
        <v>169</v>
      </c>
      <c r="BT38" s="15" t="s">
        <v>48</v>
      </c>
      <c r="BU38" s="13">
        <v>33</v>
      </c>
      <c r="BV38" s="14" t="s">
        <v>91</v>
      </c>
      <c r="BW38" s="14" t="s">
        <v>140</v>
      </c>
      <c r="BX38" s="15" t="s">
        <v>48</v>
      </c>
      <c r="BY38" s="13">
        <v>33</v>
      </c>
      <c r="BZ38" s="18" t="s">
        <v>151</v>
      </c>
      <c r="CA38" s="19" t="s">
        <v>152</v>
      </c>
      <c r="CB38" s="15" t="s">
        <v>52</v>
      </c>
    </row>
    <row r="39" spans="1:80" ht="30" x14ac:dyDescent="0.2">
      <c r="A39" s="13">
        <v>34</v>
      </c>
      <c r="B39" s="14" t="s">
        <v>123</v>
      </c>
      <c r="C39" s="14" t="s">
        <v>169</v>
      </c>
      <c r="D39" s="15" t="s">
        <v>80</v>
      </c>
      <c r="E39" s="13"/>
      <c r="F39" s="14"/>
      <c r="G39" s="14"/>
      <c r="H39" s="15"/>
      <c r="I39" s="13">
        <v>34</v>
      </c>
      <c r="J39" s="14" t="s">
        <v>135</v>
      </c>
      <c r="K39" s="14" t="s">
        <v>136</v>
      </c>
      <c r="L39" s="15" t="s">
        <v>81</v>
      </c>
      <c r="M39" s="13">
        <v>34</v>
      </c>
      <c r="N39" s="14" t="s">
        <v>91</v>
      </c>
      <c r="O39" s="14" t="s">
        <v>155</v>
      </c>
      <c r="P39" s="15" t="s">
        <v>81</v>
      </c>
      <c r="Q39" s="13">
        <v>34</v>
      </c>
      <c r="R39" s="14" t="s">
        <v>91</v>
      </c>
      <c r="S39" s="14" t="s">
        <v>155</v>
      </c>
      <c r="T39" s="15" t="s">
        <v>81</v>
      </c>
      <c r="U39" s="13">
        <v>34</v>
      </c>
      <c r="V39" s="14" t="s">
        <v>91</v>
      </c>
      <c r="W39" s="14" t="s">
        <v>141</v>
      </c>
      <c r="X39" s="15" t="s">
        <v>82</v>
      </c>
      <c r="Y39" s="13"/>
      <c r="Z39" s="14"/>
      <c r="AA39" s="14"/>
      <c r="AB39" s="15"/>
      <c r="AC39" s="13">
        <v>34</v>
      </c>
      <c r="AD39" s="14" t="s">
        <v>91</v>
      </c>
      <c r="AE39" s="14" t="s">
        <v>155</v>
      </c>
      <c r="AF39" s="15" t="s">
        <v>82</v>
      </c>
      <c r="AG39" s="13">
        <v>34</v>
      </c>
      <c r="AH39" s="14" t="s">
        <v>91</v>
      </c>
      <c r="AI39" s="14" t="s">
        <v>155</v>
      </c>
      <c r="AJ39" s="15" t="s">
        <v>82</v>
      </c>
      <c r="AK39" s="13"/>
      <c r="AL39" s="15"/>
      <c r="AM39" s="15"/>
      <c r="AN39" s="15"/>
      <c r="AO39" s="13">
        <v>34</v>
      </c>
      <c r="AP39" s="14" t="s">
        <v>91</v>
      </c>
      <c r="AQ39" s="14" t="s">
        <v>155</v>
      </c>
      <c r="AR39" s="15" t="s">
        <v>87</v>
      </c>
      <c r="AS39" s="13">
        <v>34</v>
      </c>
      <c r="AT39" s="14" t="s">
        <v>123</v>
      </c>
      <c r="AU39" s="14" t="s">
        <v>166</v>
      </c>
      <c r="AV39" s="15" t="s">
        <v>87</v>
      </c>
      <c r="AW39" s="13">
        <v>34</v>
      </c>
      <c r="AX39" s="14" t="s">
        <v>91</v>
      </c>
      <c r="AY39" s="14" t="s">
        <v>155</v>
      </c>
      <c r="AZ39" s="15" t="s">
        <v>87</v>
      </c>
      <c r="BA39" s="13">
        <v>34</v>
      </c>
      <c r="BB39" s="14" t="s">
        <v>91</v>
      </c>
      <c r="BC39" s="14" t="s">
        <v>155</v>
      </c>
      <c r="BD39" s="15" t="s">
        <v>87</v>
      </c>
      <c r="BE39" s="13">
        <v>34</v>
      </c>
      <c r="BF39" s="14" t="s">
        <v>91</v>
      </c>
      <c r="BG39" s="14" t="s">
        <v>155</v>
      </c>
      <c r="BH39" s="15" t="s">
        <v>87</v>
      </c>
      <c r="BI39" s="13">
        <v>34</v>
      </c>
      <c r="BJ39" s="14" t="s">
        <v>128</v>
      </c>
      <c r="BK39" s="14" t="s">
        <v>170</v>
      </c>
      <c r="BL39" s="15" t="s">
        <v>87</v>
      </c>
      <c r="BM39" s="13">
        <v>34</v>
      </c>
      <c r="BN39" s="14" t="s">
        <v>91</v>
      </c>
      <c r="BO39" s="14" t="s">
        <v>155</v>
      </c>
      <c r="BP39" s="15" t="s">
        <v>87</v>
      </c>
      <c r="BQ39" s="13">
        <v>34</v>
      </c>
      <c r="BR39" s="14" t="s">
        <v>123</v>
      </c>
      <c r="BS39" s="14" t="s">
        <v>166</v>
      </c>
      <c r="BT39" s="15" t="s">
        <v>48</v>
      </c>
      <c r="BU39" s="13">
        <v>34</v>
      </c>
      <c r="BV39" s="14" t="s">
        <v>91</v>
      </c>
      <c r="BW39" s="14" t="s">
        <v>155</v>
      </c>
      <c r="BX39" s="15" t="s">
        <v>48</v>
      </c>
      <c r="BY39" s="13">
        <v>34</v>
      </c>
      <c r="BZ39" s="18" t="s">
        <v>125</v>
      </c>
      <c r="CA39" s="19" t="s">
        <v>126</v>
      </c>
      <c r="CB39" s="15" t="s">
        <v>52</v>
      </c>
    </row>
    <row r="40" spans="1:80" ht="31.5" x14ac:dyDescent="0.2">
      <c r="A40" s="13">
        <v>35</v>
      </c>
      <c r="B40" s="14" t="s">
        <v>123</v>
      </c>
      <c r="C40" s="14" t="s">
        <v>124</v>
      </c>
      <c r="D40" s="15" t="s">
        <v>80</v>
      </c>
      <c r="E40" s="13"/>
      <c r="F40" s="14"/>
      <c r="G40" s="14"/>
      <c r="H40" s="15"/>
      <c r="I40" s="13"/>
      <c r="J40" s="14"/>
      <c r="K40" s="14"/>
      <c r="L40" s="15"/>
      <c r="M40" s="13">
        <v>35</v>
      </c>
      <c r="N40" s="14" t="s">
        <v>91</v>
      </c>
      <c r="O40" s="14" t="s">
        <v>160</v>
      </c>
      <c r="P40" s="15" t="s">
        <v>81</v>
      </c>
      <c r="Q40" s="13">
        <v>35</v>
      </c>
      <c r="R40" s="14" t="s">
        <v>91</v>
      </c>
      <c r="S40" s="14" t="s">
        <v>160</v>
      </c>
      <c r="T40" s="15" t="s">
        <v>81</v>
      </c>
      <c r="U40" s="13">
        <v>35</v>
      </c>
      <c r="V40" s="14" t="s">
        <v>91</v>
      </c>
      <c r="W40" s="14" t="s">
        <v>171</v>
      </c>
      <c r="X40" s="15" t="s">
        <v>82</v>
      </c>
      <c r="Y40" s="13"/>
      <c r="Z40" s="14"/>
      <c r="AA40" s="14"/>
      <c r="AB40" s="15"/>
      <c r="AC40" s="13">
        <v>35</v>
      </c>
      <c r="AD40" s="14" t="s">
        <v>91</v>
      </c>
      <c r="AE40" s="14" t="s">
        <v>160</v>
      </c>
      <c r="AF40" s="15" t="s">
        <v>82</v>
      </c>
      <c r="AG40" s="13">
        <v>35</v>
      </c>
      <c r="AH40" s="14" t="s">
        <v>91</v>
      </c>
      <c r="AI40" s="14" t="s">
        <v>160</v>
      </c>
      <c r="AJ40" s="15" t="s">
        <v>82</v>
      </c>
      <c r="AK40" s="13"/>
      <c r="AL40" s="15"/>
      <c r="AM40" s="15"/>
      <c r="AN40" s="15"/>
      <c r="AO40" s="13">
        <v>35</v>
      </c>
      <c r="AP40" s="14" t="s">
        <v>91</v>
      </c>
      <c r="AQ40" s="14" t="s">
        <v>160</v>
      </c>
      <c r="AR40" s="15" t="s">
        <v>87</v>
      </c>
      <c r="AS40" s="13">
        <v>35</v>
      </c>
      <c r="AT40" s="14" t="s">
        <v>149</v>
      </c>
      <c r="AU40" s="14" t="s">
        <v>150</v>
      </c>
      <c r="AV40" s="15" t="s">
        <v>87</v>
      </c>
      <c r="AW40" s="13">
        <v>35</v>
      </c>
      <c r="AX40" s="14" t="s">
        <v>91</v>
      </c>
      <c r="AY40" s="14" t="s">
        <v>160</v>
      </c>
      <c r="AZ40" s="15" t="s">
        <v>87</v>
      </c>
      <c r="BA40" s="13">
        <v>35</v>
      </c>
      <c r="BB40" s="14" t="s">
        <v>91</v>
      </c>
      <c r="BC40" s="14" t="s">
        <v>160</v>
      </c>
      <c r="BD40" s="15" t="s">
        <v>87</v>
      </c>
      <c r="BE40" s="13">
        <v>35</v>
      </c>
      <c r="BF40" s="14" t="s">
        <v>91</v>
      </c>
      <c r="BG40" s="14" t="s">
        <v>160</v>
      </c>
      <c r="BH40" s="15" t="s">
        <v>87</v>
      </c>
      <c r="BI40" s="13">
        <v>35</v>
      </c>
      <c r="BJ40" s="14" t="s">
        <v>128</v>
      </c>
      <c r="BK40" s="14" t="s">
        <v>129</v>
      </c>
      <c r="BL40" s="15" t="s">
        <v>87</v>
      </c>
      <c r="BM40" s="13">
        <v>35</v>
      </c>
      <c r="BN40" s="14" t="s">
        <v>91</v>
      </c>
      <c r="BO40" s="14" t="s">
        <v>160</v>
      </c>
      <c r="BP40" s="15" t="s">
        <v>87</v>
      </c>
      <c r="BQ40" s="13">
        <v>35</v>
      </c>
      <c r="BR40" s="14" t="s">
        <v>149</v>
      </c>
      <c r="BS40" s="14" t="s">
        <v>150</v>
      </c>
      <c r="BT40" s="15" t="s">
        <v>48</v>
      </c>
      <c r="BU40" s="13">
        <v>35</v>
      </c>
      <c r="BV40" s="14" t="s">
        <v>91</v>
      </c>
      <c r="BW40" s="14" t="s">
        <v>160</v>
      </c>
      <c r="BX40" s="15" t="s">
        <v>48</v>
      </c>
      <c r="BY40" s="13">
        <v>35</v>
      </c>
      <c r="BZ40" s="18" t="s">
        <v>125</v>
      </c>
      <c r="CA40" s="19" t="s">
        <v>172</v>
      </c>
      <c r="CB40" s="15" t="s">
        <v>52</v>
      </c>
    </row>
    <row r="41" spans="1:80" ht="31.5" x14ac:dyDescent="0.2">
      <c r="A41" s="13">
        <v>36</v>
      </c>
      <c r="B41" s="14" t="s">
        <v>149</v>
      </c>
      <c r="C41" s="14" t="s">
        <v>150</v>
      </c>
      <c r="D41" s="15" t="s">
        <v>80</v>
      </c>
      <c r="E41" s="13"/>
      <c r="F41" s="14"/>
      <c r="G41" s="14"/>
      <c r="H41" s="15"/>
      <c r="I41" s="13"/>
      <c r="J41" s="14"/>
      <c r="K41" s="14"/>
      <c r="L41" s="15"/>
      <c r="M41" s="13">
        <v>36</v>
      </c>
      <c r="N41" s="14" t="s">
        <v>91</v>
      </c>
      <c r="O41" s="14" t="s">
        <v>92</v>
      </c>
      <c r="P41" s="15" t="s">
        <v>81</v>
      </c>
      <c r="Q41" s="13">
        <v>36</v>
      </c>
      <c r="R41" s="14" t="s">
        <v>91</v>
      </c>
      <c r="S41" s="14" t="s">
        <v>92</v>
      </c>
      <c r="T41" s="15" t="s">
        <v>81</v>
      </c>
      <c r="U41" s="13">
        <v>36</v>
      </c>
      <c r="V41" s="14" t="s">
        <v>91</v>
      </c>
      <c r="W41" s="14" t="s">
        <v>142</v>
      </c>
      <c r="X41" s="15" t="s">
        <v>82</v>
      </c>
      <c r="Y41" s="13"/>
      <c r="Z41" s="14"/>
      <c r="AA41" s="14"/>
      <c r="AB41" s="15"/>
      <c r="AC41" s="13">
        <v>36</v>
      </c>
      <c r="AD41" s="14" t="s">
        <v>91</v>
      </c>
      <c r="AE41" s="14" t="s">
        <v>92</v>
      </c>
      <c r="AF41" s="15" t="s">
        <v>82</v>
      </c>
      <c r="AG41" s="13">
        <v>36</v>
      </c>
      <c r="AH41" s="14" t="s">
        <v>91</v>
      </c>
      <c r="AI41" s="14" t="s">
        <v>92</v>
      </c>
      <c r="AJ41" s="15" t="s">
        <v>82</v>
      </c>
      <c r="AK41" s="13"/>
      <c r="AL41" s="15"/>
      <c r="AM41" s="15"/>
      <c r="AN41" s="15"/>
      <c r="AO41" s="13">
        <v>36</v>
      </c>
      <c r="AP41" s="14" t="s">
        <v>91</v>
      </c>
      <c r="AQ41" s="14" t="s">
        <v>92</v>
      </c>
      <c r="AR41" s="15" t="s">
        <v>87</v>
      </c>
      <c r="AS41" s="13">
        <v>36</v>
      </c>
      <c r="AT41" s="14" t="s">
        <v>151</v>
      </c>
      <c r="AU41" s="14" t="s">
        <v>168</v>
      </c>
      <c r="AV41" s="15" t="s">
        <v>87</v>
      </c>
      <c r="AW41" s="13">
        <v>36</v>
      </c>
      <c r="AX41" s="14" t="s">
        <v>91</v>
      </c>
      <c r="AY41" s="14" t="s">
        <v>92</v>
      </c>
      <c r="AZ41" s="15" t="s">
        <v>87</v>
      </c>
      <c r="BA41" s="13">
        <v>36</v>
      </c>
      <c r="BB41" s="14" t="s">
        <v>91</v>
      </c>
      <c r="BC41" s="14" t="s">
        <v>92</v>
      </c>
      <c r="BD41" s="15" t="s">
        <v>87</v>
      </c>
      <c r="BE41" s="13">
        <v>36</v>
      </c>
      <c r="BF41" s="14" t="s">
        <v>91</v>
      </c>
      <c r="BG41" s="14" t="s">
        <v>92</v>
      </c>
      <c r="BH41" s="15" t="s">
        <v>87</v>
      </c>
      <c r="BI41" s="13">
        <v>36</v>
      </c>
      <c r="BJ41" s="14" t="s">
        <v>131</v>
      </c>
      <c r="BK41" s="14" t="s">
        <v>132</v>
      </c>
      <c r="BL41" s="15" t="s">
        <v>87</v>
      </c>
      <c r="BM41" s="13">
        <v>36</v>
      </c>
      <c r="BN41" s="14" t="s">
        <v>91</v>
      </c>
      <c r="BO41" s="14" t="s">
        <v>92</v>
      </c>
      <c r="BP41" s="15" t="s">
        <v>87</v>
      </c>
      <c r="BQ41" s="13">
        <v>36</v>
      </c>
      <c r="BR41" s="14" t="s">
        <v>151</v>
      </c>
      <c r="BS41" s="14" t="s">
        <v>168</v>
      </c>
      <c r="BT41" s="15" t="s">
        <v>48</v>
      </c>
      <c r="BU41" s="13">
        <v>36</v>
      </c>
      <c r="BV41" s="14" t="s">
        <v>91</v>
      </c>
      <c r="BW41" s="14" t="s">
        <v>92</v>
      </c>
      <c r="BX41" s="15" t="s">
        <v>48</v>
      </c>
      <c r="BY41" s="13">
        <v>36</v>
      </c>
      <c r="BZ41" s="18" t="s">
        <v>128</v>
      </c>
      <c r="CA41" s="19" t="s">
        <v>154</v>
      </c>
      <c r="CB41" s="15" t="s">
        <v>52</v>
      </c>
    </row>
    <row r="42" spans="1:80" ht="31.5" x14ac:dyDescent="0.2">
      <c r="A42" s="13">
        <v>37</v>
      </c>
      <c r="B42" s="14" t="s">
        <v>151</v>
      </c>
      <c r="C42" s="14" t="s">
        <v>152</v>
      </c>
      <c r="D42" s="15" t="s">
        <v>80</v>
      </c>
      <c r="E42" s="13"/>
      <c r="F42" s="14"/>
      <c r="G42" s="14"/>
      <c r="H42" s="15"/>
      <c r="I42" s="13"/>
      <c r="J42" s="14"/>
      <c r="K42" s="14"/>
      <c r="L42" s="15"/>
      <c r="M42" s="13">
        <v>37</v>
      </c>
      <c r="N42" s="14" t="s">
        <v>91</v>
      </c>
      <c r="O42" s="14" t="s">
        <v>141</v>
      </c>
      <c r="P42" s="15" t="s">
        <v>81</v>
      </c>
      <c r="Q42" s="13">
        <v>37</v>
      </c>
      <c r="R42" s="14" t="s">
        <v>91</v>
      </c>
      <c r="S42" s="14" t="s">
        <v>141</v>
      </c>
      <c r="T42" s="15" t="s">
        <v>81</v>
      </c>
      <c r="U42" s="13">
        <v>37</v>
      </c>
      <c r="V42" s="14" t="s">
        <v>91</v>
      </c>
      <c r="W42" s="14" t="s">
        <v>144</v>
      </c>
      <c r="X42" s="15" t="s">
        <v>82</v>
      </c>
      <c r="Y42" s="13"/>
      <c r="Z42" s="14"/>
      <c r="AA42" s="14"/>
      <c r="AB42" s="15"/>
      <c r="AC42" s="13">
        <v>37</v>
      </c>
      <c r="AD42" s="14" t="s">
        <v>91</v>
      </c>
      <c r="AE42" s="14" t="s">
        <v>141</v>
      </c>
      <c r="AF42" s="15" t="s">
        <v>82</v>
      </c>
      <c r="AG42" s="13">
        <v>37</v>
      </c>
      <c r="AH42" s="14" t="s">
        <v>91</v>
      </c>
      <c r="AI42" s="14" t="s">
        <v>141</v>
      </c>
      <c r="AJ42" s="15" t="s">
        <v>82</v>
      </c>
      <c r="AK42" s="13"/>
      <c r="AL42" s="15"/>
      <c r="AM42" s="15"/>
      <c r="AN42" s="15"/>
      <c r="AO42" s="13">
        <v>37</v>
      </c>
      <c r="AP42" s="14" t="s">
        <v>91</v>
      </c>
      <c r="AQ42" s="14" t="s">
        <v>141</v>
      </c>
      <c r="AR42" s="15" t="s">
        <v>87</v>
      </c>
      <c r="AS42" s="13">
        <v>37</v>
      </c>
      <c r="AT42" s="14" t="s">
        <v>151</v>
      </c>
      <c r="AU42" s="14" t="s">
        <v>152</v>
      </c>
      <c r="AV42" s="15" t="s">
        <v>87</v>
      </c>
      <c r="AW42" s="13">
        <v>37</v>
      </c>
      <c r="AX42" s="14" t="s">
        <v>91</v>
      </c>
      <c r="AY42" s="14" t="s">
        <v>141</v>
      </c>
      <c r="AZ42" s="15" t="s">
        <v>87</v>
      </c>
      <c r="BA42" s="13">
        <v>37</v>
      </c>
      <c r="BB42" s="14" t="s">
        <v>91</v>
      </c>
      <c r="BC42" s="14" t="s">
        <v>141</v>
      </c>
      <c r="BD42" s="15" t="s">
        <v>87</v>
      </c>
      <c r="BE42" s="13">
        <v>37</v>
      </c>
      <c r="BF42" s="14" t="s">
        <v>91</v>
      </c>
      <c r="BG42" s="14" t="s">
        <v>141</v>
      </c>
      <c r="BH42" s="15" t="s">
        <v>87</v>
      </c>
      <c r="BI42" s="13">
        <v>37</v>
      </c>
      <c r="BJ42" s="14" t="s">
        <v>97</v>
      </c>
      <c r="BK42" s="14" t="s">
        <v>167</v>
      </c>
      <c r="BL42" s="15" t="s">
        <v>87</v>
      </c>
      <c r="BM42" s="13">
        <v>37</v>
      </c>
      <c r="BN42" s="14" t="s">
        <v>91</v>
      </c>
      <c r="BO42" s="14" t="s">
        <v>141</v>
      </c>
      <c r="BP42" s="15" t="s">
        <v>87</v>
      </c>
      <c r="BQ42" s="13">
        <v>37</v>
      </c>
      <c r="BR42" s="14" t="s">
        <v>151</v>
      </c>
      <c r="BS42" s="14" t="s">
        <v>152</v>
      </c>
      <c r="BT42" s="15" t="s">
        <v>48</v>
      </c>
      <c r="BU42" s="13">
        <v>37</v>
      </c>
      <c r="BV42" s="14" t="s">
        <v>91</v>
      </c>
      <c r="BW42" s="14" t="s">
        <v>141</v>
      </c>
      <c r="BX42" s="15" t="s">
        <v>48</v>
      </c>
      <c r="BY42" s="13">
        <v>37</v>
      </c>
      <c r="BZ42" s="18" t="s">
        <v>128</v>
      </c>
      <c r="CA42" s="19" t="s">
        <v>156</v>
      </c>
      <c r="CB42" s="15" t="s">
        <v>52</v>
      </c>
    </row>
    <row r="43" spans="1:80" ht="31.5" x14ac:dyDescent="0.2">
      <c r="A43" s="13">
        <v>38</v>
      </c>
      <c r="B43" s="14" t="s">
        <v>125</v>
      </c>
      <c r="C43" s="14" t="s">
        <v>126</v>
      </c>
      <c r="D43" s="15" t="s">
        <v>80</v>
      </c>
      <c r="E43" s="13"/>
      <c r="F43" s="14"/>
      <c r="G43" s="14"/>
      <c r="H43" s="15"/>
      <c r="I43" s="13"/>
      <c r="J43" s="14"/>
      <c r="K43" s="14"/>
      <c r="L43" s="15"/>
      <c r="M43" s="13">
        <v>38</v>
      </c>
      <c r="N43" s="14" t="s">
        <v>91</v>
      </c>
      <c r="O43" s="14" t="s">
        <v>171</v>
      </c>
      <c r="P43" s="15" t="s">
        <v>81</v>
      </c>
      <c r="Q43" s="13">
        <v>38</v>
      </c>
      <c r="R43" s="14" t="s">
        <v>91</v>
      </c>
      <c r="S43" s="14" t="s">
        <v>171</v>
      </c>
      <c r="T43" s="15" t="s">
        <v>81</v>
      </c>
      <c r="U43" s="13">
        <v>38</v>
      </c>
      <c r="V43" s="14" t="s">
        <v>91</v>
      </c>
      <c r="W43" s="14" t="s">
        <v>173</v>
      </c>
      <c r="X43" s="15" t="s">
        <v>82</v>
      </c>
      <c r="Y43" s="13"/>
      <c r="Z43" s="14"/>
      <c r="AA43" s="14"/>
      <c r="AB43" s="15"/>
      <c r="AC43" s="13">
        <v>38</v>
      </c>
      <c r="AD43" s="14" t="s">
        <v>91</v>
      </c>
      <c r="AE43" s="14" t="s">
        <v>171</v>
      </c>
      <c r="AF43" s="15" t="s">
        <v>82</v>
      </c>
      <c r="AG43" s="13">
        <v>38</v>
      </c>
      <c r="AH43" s="14" t="s">
        <v>91</v>
      </c>
      <c r="AI43" s="14" t="s">
        <v>171</v>
      </c>
      <c r="AJ43" s="15" t="s">
        <v>82</v>
      </c>
      <c r="AK43" s="13"/>
      <c r="AL43" s="15"/>
      <c r="AM43" s="15"/>
      <c r="AN43" s="15"/>
      <c r="AO43" s="13">
        <v>38</v>
      </c>
      <c r="AP43" s="14" t="s">
        <v>91</v>
      </c>
      <c r="AQ43" s="14" t="s">
        <v>171</v>
      </c>
      <c r="AR43" s="15" t="s">
        <v>87</v>
      </c>
      <c r="AS43" s="13">
        <v>38</v>
      </c>
      <c r="AT43" s="14" t="s">
        <v>125</v>
      </c>
      <c r="AU43" s="14" t="s">
        <v>126</v>
      </c>
      <c r="AV43" s="15" t="s">
        <v>87</v>
      </c>
      <c r="AW43" s="13">
        <v>38</v>
      </c>
      <c r="AX43" s="14" t="s">
        <v>91</v>
      </c>
      <c r="AY43" s="14" t="s">
        <v>171</v>
      </c>
      <c r="AZ43" s="15" t="s">
        <v>87</v>
      </c>
      <c r="BA43" s="13">
        <v>38</v>
      </c>
      <c r="BB43" s="14" t="s">
        <v>91</v>
      </c>
      <c r="BC43" s="14" t="s">
        <v>171</v>
      </c>
      <c r="BD43" s="15" t="s">
        <v>87</v>
      </c>
      <c r="BE43" s="13">
        <v>38</v>
      </c>
      <c r="BF43" s="14" t="s">
        <v>91</v>
      </c>
      <c r="BG43" s="14" t="s">
        <v>171</v>
      </c>
      <c r="BH43" s="15" t="s">
        <v>87</v>
      </c>
      <c r="BI43" s="13">
        <v>38</v>
      </c>
      <c r="BJ43" s="14" t="s">
        <v>97</v>
      </c>
      <c r="BK43" s="14" t="s">
        <v>133</v>
      </c>
      <c r="BL43" s="15" t="s">
        <v>87</v>
      </c>
      <c r="BM43" s="13">
        <v>38</v>
      </c>
      <c r="BN43" s="14" t="s">
        <v>91</v>
      </c>
      <c r="BO43" s="14" t="s">
        <v>171</v>
      </c>
      <c r="BP43" s="15" t="s">
        <v>87</v>
      </c>
      <c r="BQ43" s="13">
        <v>38</v>
      </c>
      <c r="BR43" s="14" t="s">
        <v>125</v>
      </c>
      <c r="BS43" s="14" t="s">
        <v>126</v>
      </c>
      <c r="BT43" s="15" t="s">
        <v>48</v>
      </c>
      <c r="BU43" s="13">
        <v>38</v>
      </c>
      <c r="BV43" s="14" t="s">
        <v>91</v>
      </c>
      <c r="BW43" s="14" t="s">
        <v>171</v>
      </c>
      <c r="BX43" s="15" t="s">
        <v>48</v>
      </c>
      <c r="BY43" s="13">
        <v>38</v>
      </c>
      <c r="BZ43" s="18" t="s">
        <v>128</v>
      </c>
      <c r="CA43" s="19" t="s">
        <v>158</v>
      </c>
      <c r="CB43" s="15" t="s">
        <v>52</v>
      </c>
    </row>
    <row r="44" spans="1:80" ht="31.5" x14ac:dyDescent="0.2">
      <c r="A44" s="13">
        <v>39</v>
      </c>
      <c r="B44" s="14" t="s">
        <v>128</v>
      </c>
      <c r="C44" s="14" t="s">
        <v>163</v>
      </c>
      <c r="D44" s="15" t="s">
        <v>80</v>
      </c>
      <c r="E44" s="13"/>
      <c r="F44" s="14"/>
      <c r="G44" s="14"/>
      <c r="H44" s="15"/>
      <c r="I44" s="13"/>
      <c r="J44" s="14"/>
      <c r="K44" s="14"/>
      <c r="L44" s="15"/>
      <c r="M44" s="13">
        <v>39</v>
      </c>
      <c r="N44" s="14" t="s">
        <v>91</v>
      </c>
      <c r="O44" s="14" t="s">
        <v>164</v>
      </c>
      <c r="P44" s="15" t="s">
        <v>81</v>
      </c>
      <c r="Q44" s="13">
        <v>39</v>
      </c>
      <c r="R44" s="14" t="s">
        <v>91</v>
      </c>
      <c r="S44" s="14" t="s">
        <v>164</v>
      </c>
      <c r="T44" s="15" t="s">
        <v>81</v>
      </c>
      <c r="U44" s="13">
        <v>39</v>
      </c>
      <c r="V44" s="14" t="s">
        <v>123</v>
      </c>
      <c r="W44" s="14" t="s">
        <v>147</v>
      </c>
      <c r="X44" s="15" t="s">
        <v>82</v>
      </c>
      <c r="Y44" s="13"/>
      <c r="Z44" s="14"/>
      <c r="AA44" s="14"/>
      <c r="AB44" s="15"/>
      <c r="AC44" s="13">
        <v>39</v>
      </c>
      <c r="AD44" s="14" t="s">
        <v>91</v>
      </c>
      <c r="AE44" s="14" t="s">
        <v>164</v>
      </c>
      <c r="AF44" s="15" t="s">
        <v>82</v>
      </c>
      <c r="AG44" s="13">
        <v>39</v>
      </c>
      <c r="AH44" s="14" t="s">
        <v>91</v>
      </c>
      <c r="AI44" s="14" t="s">
        <v>164</v>
      </c>
      <c r="AJ44" s="15" t="s">
        <v>82</v>
      </c>
      <c r="AK44" s="13"/>
      <c r="AL44" s="15"/>
      <c r="AM44" s="15"/>
      <c r="AN44" s="15"/>
      <c r="AO44" s="13">
        <v>39</v>
      </c>
      <c r="AP44" s="14" t="s">
        <v>91</v>
      </c>
      <c r="AQ44" s="14" t="s">
        <v>164</v>
      </c>
      <c r="AR44" s="15" t="s">
        <v>87</v>
      </c>
      <c r="AS44" s="13">
        <v>39</v>
      </c>
      <c r="AT44" s="14" t="s">
        <v>125</v>
      </c>
      <c r="AU44" s="14" t="s">
        <v>172</v>
      </c>
      <c r="AV44" s="15" t="s">
        <v>87</v>
      </c>
      <c r="AW44" s="13">
        <v>39</v>
      </c>
      <c r="AX44" s="14" t="s">
        <v>91</v>
      </c>
      <c r="AY44" s="14" t="s">
        <v>164</v>
      </c>
      <c r="AZ44" s="15" t="s">
        <v>87</v>
      </c>
      <c r="BA44" s="13">
        <v>39</v>
      </c>
      <c r="BB44" s="14" t="s">
        <v>91</v>
      </c>
      <c r="BC44" s="14" t="s">
        <v>164</v>
      </c>
      <c r="BD44" s="15" t="s">
        <v>87</v>
      </c>
      <c r="BE44" s="13">
        <v>39</v>
      </c>
      <c r="BF44" s="14" t="s">
        <v>91</v>
      </c>
      <c r="BG44" s="14" t="s">
        <v>164</v>
      </c>
      <c r="BH44" s="15" t="s">
        <v>87</v>
      </c>
      <c r="BI44" s="13">
        <v>39</v>
      </c>
      <c r="BJ44" s="14" t="s">
        <v>97</v>
      </c>
      <c r="BK44" s="14" t="s">
        <v>174</v>
      </c>
      <c r="BL44" s="15" t="s">
        <v>87</v>
      </c>
      <c r="BM44" s="13">
        <v>39</v>
      </c>
      <c r="BN44" s="14" t="s">
        <v>91</v>
      </c>
      <c r="BO44" s="14" t="s">
        <v>164</v>
      </c>
      <c r="BP44" s="15" t="s">
        <v>87</v>
      </c>
      <c r="BQ44" s="13">
        <v>39</v>
      </c>
      <c r="BR44" s="14" t="s">
        <v>125</v>
      </c>
      <c r="BS44" s="14" t="s">
        <v>172</v>
      </c>
      <c r="BT44" s="15" t="s">
        <v>48</v>
      </c>
      <c r="BU44" s="13">
        <v>39</v>
      </c>
      <c r="BV44" s="14" t="s">
        <v>91</v>
      </c>
      <c r="BW44" s="14" t="s">
        <v>164</v>
      </c>
      <c r="BX44" s="15" t="s">
        <v>48</v>
      </c>
      <c r="BY44" s="13">
        <v>39</v>
      </c>
      <c r="BZ44" s="18" t="s">
        <v>128</v>
      </c>
      <c r="CA44" s="19" t="s">
        <v>161</v>
      </c>
      <c r="CB44" s="15" t="s">
        <v>52</v>
      </c>
    </row>
    <row r="45" spans="1:80" ht="31.5" x14ac:dyDescent="0.2">
      <c r="A45" s="13">
        <v>40</v>
      </c>
      <c r="B45" s="14" t="s">
        <v>128</v>
      </c>
      <c r="C45" s="14" t="s">
        <v>154</v>
      </c>
      <c r="D45" s="15" t="s">
        <v>80</v>
      </c>
      <c r="E45" s="13"/>
      <c r="F45" s="14"/>
      <c r="G45" s="14"/>
      <c r="H45" s="15"/>
      <c r="I45" s="13"/>
      <c r="J45" s="14"/>
      <c r="K45" s="14"/>
      <c r="L45" s="15"/>
      <c r="M45" s="13">
        <v>40</v>
      </c>
      <c r="N45" s="14" t="s">
        <v>91</v>
      </c>
      <c r="O45" s="14" t="s">
        <v>142</v>
      </c>
      <c r="P45" s="15" t="s">
        <v>81</v>
      </c>
      <c r="Q45" s="13">
        <v>40</v>
      </c>
      <c r="R45" s="14" t="s">
        <v>91</v>
      </c>
      <c r="S45" s="14" t="s">
        <v>142</v>
      </c>
      <c r="T45" s="15" t="s">
        <v>81</v>
      </c>
      <c r="U45" s="13">
        <v>40</v>
      </c>
      <c r="V45" s="14" t="s">
        <v>123</v>
      </c>
      <c r="W45" s="14" t="s">
        <v>145</v>
      </c>
      <c r="X45" s="15" t="s">
        <v>82</v>
      </c>
      <c r="Y45" s="13"/>
      <c r="Z45" s="14"/>
      <c r="AA45" s="14"/>
      <c r="AB45" s="15"/>
      <c r="AC45" s="13">
        <v>40</v>
      </c>
      <c r="AD45" s="14" t="s">
        <v>91</v>
      </c>
      <c r="AE45" s="14" t="s">
        <v>142</v>
      </c>
      <c r="AF45" s="15" t="s">
        <v>82</v>
      </c>
      <c r="AG45" s="13">
        <v>40</v>
      </c>
      <c r="AH45" s="14" t="s">
        <v>91</v>
      </c>
      <c r="AI45" s="14" t="s">
        <v>142</v>
      </c>
      <c r="AJ45" s="15" t="s">
        <v>82</v>
      </c>
      <c r="AK45" s="13"/>
      <c r="AL45" s="15"/>
      <c r="AM45" s="15"/>
      <c r="AN45" s="15"/>
      <c r="AO45" s="13">
        <v>40</v>
      </c>
      <c r="AP45" s="14" t="s">
        <v>91</v>
      </c>
      <c r="AQ45" s="14" t="s">
        <v>142</v>
      </c>
      <c r="AR45" s="15" t="s">
        <v>87</v>
      </c>
      <c r="AS45" s="13">
        <v>40</v>
      </c>
      <c r="AT45" s="14" t="s">
        <v>128</v>
      </c>
      <c r="AU45" s="14" t="s">
        <v>154</v>
      </c>
      <c r="AV45" s="15" t="s">
        <v>87</v>
      </c>
      <c r="AW45" s="13">
        <v>40</v>
      </c>
      <c r="AX45" s="14" t="s">
        <v>91</v>
      </c>
      <c r="AY45" s="14" t="s">
        <v>142</v>
      </c>
      <c r="AZ45" s="15" t="s">
        <v>87</v>
      </c>
      <c r="BA45" s="13">
        <v>40</v>
      </c>
      <c r="BB45" s="14" t="s">
        <v>91</v>
      </c>
      <c r="BC45" s="14" t="s">
        <v>142</v>
      </c>
      <c r="BD45" s="15" t="s">
        <v>87</v>
      </c>
      <c r="BE45" s="13">
        <v>40</v>
      </c>
      <c r="BF45" s="14" t="s">
        <v>91</v>
      </c>
      <c r="BG45" s="14" t="s">
        <v>142</v>
      </c>
      <c r="BH45" s="15" t="s">
        <v>87</v>
      </c>
      <c r="BI45" s="13">
        <v>40</v>
      </c>
      <c r="BJ45" s="14" t="s">
        <v>97</v>
      </c>
      <c r="BK45" s="14" t="s">
        <v>175</v>
      </c>
      <c r="BL45" s="15" t="s">
        <v>87</v>
      </c>
      <c r="BM45" s="13">
        <v>40</v>
      </c>
      <c r="BN45" s="14" t="s">
        <v>91</v>
      </c>
      <c r="BO45" s="14" t="s">
        <v>142</v>
      </c>
      <c r="BP45" s="15" t="s">
        <v>87</v>
      </c>
      <c r="BQ45" s="13">
        <v>40</v>
      </c>
      <c r="BR45" s="14" t="s">
        <v>128</v>
      </c>
      <c r="BS45" s="14" t="s">
        <v>154</v>
      </c>
      <c r="BT45" s="15" t="s">
        <v>48</v>
      </c>
      <c r="BU45" s="13">
        <v>40</v>
      </c>
      <c r="BV45" s="14" t="s">
        <v>91</v>
      </c>
      <c r="BW45" s="14" t="s">
        <v>142</v>
      </c>
      <c r="BX45" s="15" t="s">
        <v>48</v>
      </c>
      <c r="BY45" s="13">
        <v>40</v>
      </c>
      <c r="BZ45" s="18" t="s">
        <v>128</v>
      </c>
      <c r="CA45" s="19" t="s">
        <v>177</v>
      </c>
      <c r="CB45" s="15" t="s">
        <v>52</v>
      </c>
    </row>
    <row r="46" spans="1:80" ht="31.5" x14ac:dyDescent="0.2">
      <c r="A46" s="13">
        <v>41</v>
      </c>
      <c r="B46" s="14" t="s">
        <v>128</v>
      </c>
      <c r="C46" s="14" t="s">
        <v>156</v>
      </c>
      <c r="D46" s="15" t="s">
        <v>80</v>
      </c>
      <c r="E46" s="13"/>
      <c r="F46" s="14"/>
      <c r="G46" s="14"/>
      <c r="H46" s="15"/>
      <c r="I46" s="13"/>
      <c r="J46" s="14"/>
      <c r="K46" s="14"/>
      <c r="L46" s="15"/>
      <c r="M46" s="13">
        <v>41</v>
      </c>
      <c r="N46" s="14" t="s">
        <v>91</v>
      </c>
      <c r="O46" s="14" t="s">
        <v>144</v>
      </c>
      <c r="P46" s="15" t="s">
        <v>81</v>
      </c>
      <c r="Q46" s="13">
        <v>41</v>
      </c>
      <c r="R46" s="14" t="s">
        <v>91</v>
      </c>
      <c r="S46" s="14" t="s">
        <v>144</v>
      </c>
      <c r="T46" s="15" t="s">
        <v>81</v>
      </c>
      <c r="U46" s="13">
        <v>41</v>
      </c>
      <c r="V46" s="14" t="s">
        <v>123</v>
      </c>
      <c r="W46" s="14" t="s">
        <v>169</v>
      </c>
      <c r="X46" s="15" t="s">
        <v>82</v>
      </c>
      <c r="Y46" s="13"/>
      <c r="Z46" s="14"/>
      <c r="AA46" s="14"/>
      <c r="AB46" s="15"/>
      <c r="AC46" s="13">
        <v>41</v>
      </c>
      <c r="AD46" s="14" t="s">
        <v>91</v>
      </c>
      <c r="AE46" s="14" t="s">
        <v>144</v>
      </c>
      <c r="AF46" s="15" t="s">
        <v>82</v>
      </c>
      <c r="AG46" s="13">
        <v>41</v>
      </c>
      <c r="AH46" s="14" t="s">
        <v>91</v>
      </c>
      <c r="AI46" s="14" t="s">
        <v>144</v>
      </c>
      <c r="AJ46" s="15" t="s">
        <v>82</v>
      </c>
      <c r="AK46" s="13"/>
      <c r="AL46" s="15"/>
      <c r="AM46" s="15"/>
      <c r="AN46" s="15"/>
      <c r="AO46" s="13">
        <v>41</v>
      </c>
      <c r="AP46" s="14" t="s">
        <v>91</v>
      </c>
      <c r="AQ46" s="14" t="s">
        <v>144</v>
      </c>
      <c r="AR46" s="15" t="s">
        <v>87</v>
      </c>
      <c r="AS46" s="13">
        <v>41</v>
      </c>
      <c r="AT46" s="14" t="s">
        <v>128</v>
      </c>
      <c r="AU46" s="14" t="s">
        <v>156</v>
      </c>
      <c r="AV46" s="15" t="s">
        <v>87</v>
      </c>
      <c r="AW46" s="13">
        <v>41</v>
      </c>
      <c r="AX46" s="14" t="s">
        <v>91</v>
      </c>
      <c r="AY46" s="14" t="s">
        <v>144</v>
      </c>
      <c r="AZ46" s="15" t="s">
        <v>87</v>
      </c>
      <c r="BA46" s="13">
        <v>41</v>
      </c>
      <c r="BB46" s="14" t="s">
        <v>91</v>
      </c>
      <c r="BC46" s="14" t="s">
        <v>144</v>
      </c>
      <c r="BD46" s="15" t="s">
        <v>87</v>
      </c>
      <c r="BE46" s="13">
        <v>41</v>
      </c>
      <c r="BF46" s="14" t="s">
        <v>91</v>
      </c>
      <c r="BG46" s="14" t="s">
        <v>144</v>
      </c>
      <c r="BH46" s="15" t="s">
        <v>87</v>
      </c>
      <c r="BI46" s="13">
        <v>41</v>
      </c>
      <c r="BJ46" s="14" t="s">
        <v>97</v>
      </c>
      <c r="BK46" s="14" t="s">
        <v>176</v>
      </c>
      <c r="BL46" s="15" t="s">
        <v>87</v>
      </c>
      <c r="BM46" s="13">
        <v>41</v>
      </c>
      <c r="BN46" s="14" t="s">
        <v>91</v>
      </c>
      <c r="BO46" s="14" t="s">
        <v>144</v>
      </c>
      <c r="BP46" s="15" t="s">
        <v>87</v>
      </c>
      <c r="BQ46" s="13">
        <v>41</v>
      </c>
      <c r="BR46" s="14" t="s">
        <v>128</v>
      </c>
      <c r="BS46" s="14" t="s">
        <v>156</v>
      </c>
      <c r="BT46" s="15" t="s">
        <v>48</v>
      </c>
      <c r="BU46" s="13">
        <v>41</v>
      </c>
      <c r="BV46" s="14" t="s">
        <v>91</v>
      </c>
      <c r="BW46" s="14" t="s">
        <v>144</v>
      </c>
      <c r="BX46" s="15" t="s">
        <v>48</v>
      </c>
      <c r="BY46" s="13">
        <v>41</v>
      </c>
      <c r="BZ46" s="18" t="s">
        <v>128</v>
      </c>
      <c r="CA46" s="19" t="s">
        <v>178</v>
      </c>
      <c r="CB46" s="15" t="s">
        <v>52</v>
      </c>
    </row>
    <row r="47" spans="1:80" ht="31.5" x14ac:dyDescent="0.2">
      <c r="A47" s="13">
        <v>42</v>
      </c>
      <c r="B47" s="14" t="s">
        <v>128</v>
      </c>
      <c r="C47" s="14" t="s">
        <v>158</v>
      </c>
      <c r="D47" s="15" t="s">
        <v>80</v>
      </c>
      <c r="E47" s="13"/>
      <c r="F47" s="14"/>
      <c r="G47" s="14"/>
      <c r="H47" s="15"/>
      <c r="I47" s="13"/>
      <c r="J47" s="14"/>
      <c r="K47" s="14"/>
      <c r="L47" s="15"/>
      <c r="M47" s="13">
        <v>42</v>
      </c>
      <c r="N47" s="14" t="s">
        <v>91</v>
      </c>
      <c r="O47" s="14" t="s">
        <v>173</v>
      </c>
      <c r="P47" s="15" t="s">
        <v>81</v>
      </c>
      <c r="Q47" s="13">
        <v>42</v>
      </c>
      <c r="R47" s="14" t="s">
        <v>91</v>
      </c>
      <c r="S47" s="14" t="s">
        <v>173</v>
      </c>
      <c r="T47" s="15" t="s">
        <v>81</v>
      </c>
      <c r="U47" s="13">
        <v>42</v>
      </c>
      <c r="V47" s="14" t="s">
        <v>123</v>
      </c>
      <c r="W47" s="14" t="s">
        <v>124</v>
      </c>
      <c r="X47" s="15" t="s">
        <v>82</v>
      </c>
      <c r="Y47" s="13"/>
      <c r="Z47" s="14"/>
      <c r="AA47" s="14"/>
      <c r="AB47" s="15"/>
      <c r="AC47" s="13">
        <v>42</v>
      </c>
      <c r="AD47" s="14" t="s">
        <v>91</v>
      </c>
      <c r="AE47" s="14" t="s">
        <v>173</v>
      </c>
      <c r="AF47" s="15" t="s">
        <v>82</v>
      </c>
      <c r="AG47" s="13">
        <v>42</v>
      </c>
      <c r="AH47" s="14" t="s">
        <v>91</v>
      </c>
      <c r="AI47" s="14" t="s">
        <v>173</v>
      </c>
      <c r="AJ47" s="15" t="s">
        <v>82</v>
      </c>
      <c r="AK47" s="13"/>
      <c r="AL47" s="15"/>
      <c r="AM47" s="15"/>
      <c r="AN47" s="15"/>
      <c r="AO47" s="13">
        <v>42</v>
      </c>
      <c r="AP47" s="14" t="s">
        <v>91</v>
      </c>
      <c r="AQ47" s="14" t="s">
        <v>173</v>
      </c>
      <c r="AR47" s="15" t="s">
        <v>87</v>
      </c>
      <c r="AS47" s="13">
        <v>42</v>
      </c>
      <c r="AT47" s="14" t="s">
        <v>128</v>
      </c>
      <c r="AU47" s="14" t="s">
        <v>158</v>
      </c>
      <c r="AV47" s="15" t="s">
        <v>87</v>
      </c>
      <c r="AW47" s="13">
        <v>42</v>
      </c>
      <c r="AX47" s="14" t="s">
        <v>91</v>
      </c>
      <c r="AY47" s="14" t="s">
        <v>173</v>
      </c>
      <c r="AZ47" s="15" t="s">
        <v>87</v>
      </c>
      <c r="BA47" s="13">
        <v>42</v>
      </c>
      <c r="BB47" s="14" t="s">
        <v>91</v>
      </c>
      <c r="BC47" s="14" t="s">
        <v>173</v>
      </c>
      <c r="BD47" s="15" t="s">
        <v>87</v>
      </c>
      <c r="BE47" s="13">
        <v>42</v>
      </c>
      <c r="BF47" s="14" t="s">
        <v>91</v>
      </c>
      <c r="BG47" s="14" t="s">
        <v>173</v>
      </c>
      <c r="BH47" s="15" t="s">
        <v>87</v>
      </c>
      <c r="BI47" s="13">
        <v>42</v>
      </c>
      <c r="BJ47" s="14" t="s">
        <v>135</v>
      </c>
      <c r="BK47" s="14" t="s">
        <v>136</v>
      </c>
      <c r="BL47" s="15" t="s">
        <v>87</v>
      </c>
      <c r="BM47" s="13">
        <v>42</v>
      </c>
      <c r="BN47" s="14" t="s">
        <v>91</v>
      </c>
      <c r="BO47" s="14" t="s">
        <v>173</v>
      </c>
      <c r="BP47" s="15" t="s">
        <v>87</v>
      </c>
      <c r="BQ47" s="13">
        <v>42</v>
      </c>
      <c r="BR47" s="14" t="s">
        <v>128</v>
      </c>
      <c r="BS47" s="14" t="s">
        <v>158</v>
      </c>
      <c r="BT47" s="15" t="s">
        <v>48</v>
      </c>
      <c r="BU47" s="13">
        <v>42</v>
      </c>
      <c r="BV47" s="14" t="s">
        <v>91</v>
      </c>
      <c r="BW47" s="14" t="s">
        <v>173</v>
      </c>
      <c r="BX47" s="15" t="s">
        <v>48</v>
      </c>
      <c r="BY47" s="13">
        <v>42</v>
      </c>
      <c r="BZ47" s="18" t="s">
        <v>128</v>
      </c>
      <c r="CA47" s="19" t="s">
        <v>179</v>
      </c>
      <c r="CB47" s="15" t="s">
        <v>52</v>
      </c>
    </row>
    <row r="48" spans="1:80" ht="31.5" x14ac:dyDescent="0.2">
      <c r="A48" s="13">
        <v>43</v>
      </c>
      <c r="B48" s="14" t="s">
        <v>128</v>
      </c>
      <c r="C48" s="14" t="s">
        <v>161</v>
      </c>
      <c r="D48" s="15" t="s">
        <v>80</v>
      </c>
      <c r="E48" s="13"/>
      <c r="F48" s="14"/>
      <c r="G48" s="14"/>
      <c r="H48" s="15"/>
      <c r="I48" s="13"/>
      <c r="J48" s="14"/>
      <c r="K48" s="14"/>
      <c r="L48" s="15"/>
      <c r="M48" s="13">
        <v>43</v>
      </c>
      <c r="N48" s="14" t="s">
        <v>123</v>
      </c>
      <c r="O48" s="14" t="s">
        <v>147</v>
      </c>
      <c r="P48" s="15" t="s">
        <v>81</v>
      </c>
      <c r="Q48" s="13">
        <v>43</v>
      </c>
      <c r="R48" s="14" t="s">
        <v>123</v>
      </c>
      <c r="S48" s="14" t="s">
        <v>147</v>
      </c>
      <c r="T48" s="15" t="s">
        <v>81</v>
      </c>
      <c r="U48" s="13">
        <v>43</v>
      </c>
      <c r="V48" s="14" t="s">
        <v>149</v>
      </c>
      <c r="W48" s="14" t="s">
        <v>150</v>
      </c>
      <c r="X48" s="15" t="s">
        <v>82</v>
      </c>
      <c r="Y48" s="13"/>
      <c r="Z48" s="14"/>
      <c r="AA48" s="14"/>
      <c r="AB48" s="15"/>
      <c r="AC48" s="13">
        <v>43</v>
      </c>
      <c r="AD48" s="14" t="s">
        <v>123</v>
      </c>
      <c r="AE48" s="14" t="s">
        <v>147</v>
      </c>
      <c r="AF48" s="15" t="s">
        <v>82</v>
      </c>
      <c r="AG48" s="13">
        <v>43</v>
      </c>
      <c r="AH48" s="14" t="s">
        <v>123</v>
      </c>
      <c r="AI48" s="14" t="s">
        <v>147</v>
      </c>
      <c r="AJ48" s="15" t="s">
        <v>82</v>
      </c>
      <c r="AK48" s="13"/>
      <c r="AL48" s="15"/>
      <c r="AM48" s="15"/>
      <c r="AN48" s="15"/>
      <c r="AO48" s="13">
        <v>43</v>
      </c>
      <c r="AP48" s="14" t="s">
        <v>123</v>
      </c>
      <c r="AQ48" s="14" t="s">
        <v>147</v>
      </c>
      <c r="AR48" s="15" t="s">
        <v>87</v>
      </c>
      <c r="AS48" s="13">
        <v>43</v>
      </c>
      <c r="AT48" s="14" t="s">
        <v>128</v>
      </c>
      <c r="AU48" s="14" t="s">
        <v>161</v>
      </c>
      <c r="AV48" s="15" t="s">
        <v>87</v>
      </c>
      <c r="AW48" s="13">
        <v>43</v>
      </c>
      <c r="AX48" s="14" t="s">
        <v>123</v>
      </c>
      <c r="AY48" s="14" t="s">
        <v>147</v>
      </c>
      <c r="AZ48" s="15" t="s">
        <v>87</v>
      </c>
      <c r="BA48" s="13">
        <v>43</v>
      </c>
      <c r="BB48" s="14" t="s">
        <v>123</v>
      </c>
      <c r="BC48" s="14" t="s">
        <v>147</v>
      </c>
      <c r="BD48" s="15" t="s">
        <v>87</v>
      </c>
      <c r="BE48" s="13">
        <v>43</v>
      </c>
      <c r="BF48" s="14" t="s">
        <v>123</v>
      </c>
      <c r="BG48" s="14" t="s">
        <v>147</v>
      </c>
      <c r="BH48" s="15" t="s">
        <v>87</v>
      </c>
      <c r="BI48" s="13"/>
      <c r="BJ48" s="14"/>
      <c r="BK48" s="14"/>
      <c r="BL48" s="15"/>
      <c r="BM48" s="13">
        <v>43</v>
      </c>
      <c r="BN48" s="14" t="s">
        <v>123</v>
      </c>
      <c r="BO48" s="14" t="s">
        <v>147</v>
      </c>
      <c r="BP48" s="15" t="s">
        <v>87</v>
      </c>
      <c r="BQ48" s="13">
        <v>43</v>
      </c>
      <c r="BR48" s="14" t="s">
        <v>128</v>
      </c>
      <c r="BS48" s="14" t="s">
        <v>161</v>
      </c>
      <c r="BT48" s="15" t="s">
        <v>48</v>
      </c>
      <c r="BU48" s="13">
        <v>43</v>
      </c>
      <c r="BV48" s="14" t="s">
        <v>123</v>
      </c>
      <c r="BW48" s="14" t="s">
        <v>147</v>
      </c>
      <c r="BX48" s="15" t="s">
        <v>48</v>
      </c>
      <c r="BY48" s="13">
        <v>43</v>
      </c>
      <c r="BZ48" s="18" t="s">
        <v>131</v>
      </c>
      <c r="CA48" s="19" t="s">
        <v>180</v>
      </c>
      <c r="CB48" s="15" t="s">
        <v>52</v>
      </c>
    </row>
    <row r="49" spans="1:80" ht="30" x14ac:dyDescent="0.2">
      <c r="A49" s="13">
        <v>44</v>
      </c>
      <c r="B49" s="14" t="s">
        <v>128</v>
      </c>
      <c r="C49" s="14" t="s">
        <v>177</v>
      </c>
      <c r="D49" s="15" t="s">
        <v>80</v>
      </c>
      <c r="E49" s="13"/>
      <c r="F49" s="14"/>
      <c r="G49" s="14"/>
      <c r="H49" s="15"/>
      <c r="I49" s="13"/>
      <c r="J49" s="14"/>
      <c r="K49" s="14"/>
      <c r="L49" s="15"/>
      <c r="M49" s="13">
        <v>44</v>
      </c>
      <c r="N49" s="14" t="s">
        <v>123</v>
      </c>
      <c r="O49" s="14" t="s">
        <v>145</v>
      </c>
      <c r="P49" s="15" t="s">
        <v>81</v>
      </c>
      <c r="Q49" s="13">
        <v>44</v>
      </c>
      <c r="R49" s="14" t="s">
        <v>123</v>
      </c>
      <c r="S49" s="14" t="s">
        <v>145</v>
      </c>
      <c r="T49" s="15" t="s">
        <v>81</v>
      </c>
      <c r="U49" s="13">
        <v>44</v>
      </c>
      <c r="V49" s="14" t="s">
        <v>151</v>
      </c>
      <c r="W49" s="14" t="s">
        <v>168</v>
      </c>
      <c r="X49" s="15" t="s">
        <v>82</v>
      </c>
      <c r="Y49" s="13"/>
      <c r="Z49" s="14"/>
      <c r="AA49" s="14"/>
      <c r="AB49" s="15"/>
      <c r="AC49" s="13">
        <v>44</v>
      </c>
      <c r="AD49" s="14" t="s">
        <v>123</v>
      </c>
      <c r="AE49" s="14" t="s">
        <v>145</v>
      </c>
      <c r="AF49" s="15" t="s">
        <v>82</v>
      </c>
      <c r="AG49" s="13">
        <v>44</v>
      </c>
      <c r="AH49" s="14" t="s">
        <v>123</v>
      </c>
      <c r="AI49" s="14" t="s">
        <v>145</v>
      </c>
      <c r="AJ49" s="15" t="s">
        <v>82</v>
      </c>
      <c r="AK49" s="13"/>
      <c r="AL49" s="15"/>
      <c r="AM49" s="15"/>
      <c r="AN49" s="15"/>
      <c r="AO49" s="13">
        <v>44</v>
      </c>
      <c r="AP49" s="14" t="s">
        <v>123</v>
      </c>
      <c r="AQ49" s="14" t="s">
        <v>145</v>
      </c>
      <c r="AR49" s="15" t="s">
        <v>87</v>
      </c>
      <c r="AS49" s="13">
        <v>44</v>
      </c>
      <c r="AT49" s="14" t="s">
        <v>128</v>
      </c>
      <c r="AU49" s="14" t="s">
        <v>177</v>
      </c>
      <c r="AV49" s="15" t="s">
        <v>87</v>
      </c>
      <c r="AW49" s="13">
        <v>44</v>
      </c>
      <c r="AX49" s="14" t="s">
        <v>123</v>
      </c>
      <c r="AY49" s="14" t="s">
        <v>145</v>
      </c>
      <c r="AZ49" s="15" t="s">
        <v>87</v>
      </c>
      <c r="BA49" s="13">
        <v>44</v>
      </c>
      <c r="BB49" s="14" t="s">
        <v>123</v>
      </c>
      <c r="BC49" s="14" t="s">
        <v>145</v>
      </c>
      <c r="BD49" s="15" t="s">
        <v>87</v>
      </c>
      <c r="BE49" s="13">
        <v>44</v>
      </c>
      <c r="BF49" s="14" t="s">
        <v>123</v>
      </c>
      <c r="BG49" s="14" t="s">
        <v>145</v>
      </c>
      <c r="BH49" s="15" t="s">
        <v>87</v>
      </c>
      <c r="BI49" s="13"/>
      <c r="BJ49" s="14"/>
      <c r="BK49" s="14"/>
      <c r="BL49" s="15"/>
      <c r="BM49" s="13">
        <v>44</v>
      </c>
      <c r="BN49" s="14" t="s">
        <v>123</v>
      </c>
      <c r="BO49" s="14" t="s">
        <v>145</v>
      </c>
      <c r="BP49" s="15" t="s">
        <v>87</v>
      </c>
      <c r="BQ49" s="13">
        <v>44</v>
      </c>
      <c r="BR49" s="14" t="s">
        <v>128</v>
      </c>
      <c r="BS49" s="14" t="s">
        <v>177</v>
      </c>
      <c r="BT49" s="15" t="s">
        <v>48</v>
      </c>
      <c r="BU49" s="13">
        <v>44</v>
      </c>
      <c r="BV49" s="14" t="s">
        <v>123</v>
      </c>
      <c r="BW49" s="14" t="s">
        <v>145</v>
      </c>
      <c r="BX49" s="15" t="s">
        <v>48</v>
      </c>
      <c r="BY49" s="13">
        <v>44</v>
      </c>
      <c r="BZ49" s="18" t="s">
        <v>131</v>
      </c>
      <c r="CA49" s="19" t="s">
        <v>132</v>
      </c>
      <c r="CB49" s="15" t="s">
        <v>52</v>
      </c>
    </row>
    <row r="50" spans="1:80" ht="31.5" x14ac:dyDescent="0.2">
      <c r="A50" s="13">
        <v>45</v>
      </c>
      <c r="B50" s="14" t="s">
        <v>128</v>
      </c>
      <c r="C50" s="14" t="s">
        <v>181</v>
      </c>
      <c r="D50" s="15" t="s">
        <v>80</v>
      </c>
      <c r="E50" s="13"/>
      <c r="F50" s="14"/>
      <c r="G50" s="14"/>
      <c r="H50" s="15"/>
      <c r="I50" s="13"/>
      <c r="J50" s="14"/>
      <c r="K50" s="14"/>
      <c r="L50" s="15"/>
      <c r="M50" s="13">
        <v>45</v>
      </c>
      <c r="N50" s="14" t="s">
        <v>123</v>
      </c>
      <c r="O50" s="14" t="s">
        <v>169</v>
      </c>
      <c r="P50" s="15" t="s">
        <v>81</v>
      </c>
      <c r="Q50" s="13">
        <v>45</v>
      </c>
      <c r="R50" s="14" t="s">
        <v>123</v>
      </c>
      <c r="S50" s="14" t="s">
        <v>169</v>
      </c>
      <c r="T50" s="15" t="s">
        <v>81</v>
      </c>
      <c r="U50" s="13">
        <v>45</v>
      </c>
      <c r="V50" s="14" t="s">
        <v>151</v>
      </c>
      <c r="W50" s="14" t="s">
        <v>152</v>
      </c>
      <c r="X50" s="15" t="s">
        <v>82</v>
      </c>
      <c r="Y50" s="13"/>
      <c r="Z50" s="14"/>
      <c r="AA50" s="14"/>
      <c r="AB50" s="15"/>
      <c r="AC50" s="13">
        <v>45</v>
      </c>
      <c r="AD50" s="14" t="s">
        <v>123</v>
      </c>
      <c r="AE50" s="14" t="s">
        <v>169</v>
      </c>
      <c r="AF50" s="15" t="s">
        <v>82</v>
      </c>
      <c r="AG50" s="13">
        <v>45</v>
      </c>
      <c r="AH50" s="14" t="s">
        <v>123</v>
      </c>
      <c r="AI50" s="14" t="s">
        <v>169</v>
      </c>
      <c r="AJ50" s="15" t="s">
        <v>82</v>
      </c>
      <c r="AK50" s="13"/>
      <c r="AL50" s="15"/>
      <c r="AM50" s="15"/>
      <c r="AN50" s="15"/>
      <c r="AO50" s="13">
        <v>45</v>
      </c>
      <c r="AP50" s="14" t="s">
        <v>123</v>
      </c>
      <c r="AQ50" s="14" t="s">
        <v>169</v>
      </c>
      <c r="AR50" s="15" t="s">
        <v>87</v>
      </c>
      <c r="AS50" s="13">
        <v>45</v>
      </c>
      <c r="AT50" s="14" t="s">
        <v>128</v>
      </c>
      <c r="AU50" s="14" t="s">
        <v>181</v>
      </c>
      <c r="AV50" s="15" t="s">
        <v>87</v>
      </c>
      <c r="AW50" s="13">
        <v>45</v>
      </c>
      <c r="AX50" s="14" t="s">
        <v>123</v>
      </c>
      <c r="AY50" s="14" t="s">
        <v>169</v>
      </c>
      <c r="AZ50" s="15" t="s">
        <v>87</v>
      </c>
      <c r="BA50" s="13">
        <v>45</v>
      </c>
      <c r="BB50" s="14" t="s">
        <v>123</v>
      </c>
      <c r="BC50" s="14" t="s">
        <v>169</v>
      </c>
      <c r="BD50" s="15" t="s">
        <v>87</v>
      </c>
      <c r="BE50" s="13">
        <v>45</v>
      </c>
      <c r="BF50" s="14" t="s">
        <v>123</v>
      </c>
      <c r="BG50" s="14" t="s">
        <v>169</v>
      </c>
      <c r="BH50" s="15" t="s">
        <v>87</v>
      </c>
      <c r="BI50" s="13"/>
      <c r="BJ50" s="14"/>
      <c r="BK50" s="14"/>
      <c r="BL50" s="15"/>
      <c r="BM50" s="13">
        <v>45</v>
      </c>
      <c r="BN50" s="14" t="s">
        <v>123</v>
      </c>
      <c r="BO50" s="14" t="s">
        <v>169</v>
      </c>
      <c r="BP50" s="15" t="s">
        <v>87</v>
      </c>
      <c r="BQ50" s="13">
        <v>45</v>
      </c>
      <c r="BR50" s="14" t="s">
        <v>128</v>
      </c>
      <c r="BS50" s="14" t="s">
        <v>181</v>
      </c>
      <c r="BT50" s="15" t="s">
        <v>48</v>
      </c>
      <c r="BU50" s="13">
        <v>45</v>
      </c>
      <c r="BV50" s="14" t="s">
        <v>123</v>
      </c>
      <c r="BW50" s="14" t="s">
        <v>169</v>
      </c>
      <c r="BX50" s="15" t="s">
        <v>48</v>
      </c>
      <c r="BY50" s="13">
        <v>45</v>
      </c>
      <c r="BZ50" s="18" t="s">
        <v>97</v>
      </c>
      <c r="CA50" s="19" t="s">
        <v>133</v>
      </c>
      <c r="CB50" s="15" t="s">
        <v>52</v>
      </c>
    </row>
    <row r="51" spans="1:80" ht="31.5" x14ac:dyDescent="0.2">
      <c r="A51" s="13">
        <v>46</v>
      </c>
      <c r="B51" s="14" t="s">
        <v>128</v>
      </c>
      <c r="C51" s="14" t="s">
        <v>129</v>
      </c>
      <c r="D51" s="15" t="s">
        <v>80</v>
      </c>
      <c r="E51" s="13"/>
      <c r="F51" s="14"/>
      <c r="G51" s="14"/>
      <c r="H51" s="15"/>
      <c r="I51" s="13"/>
      <c r="J51" s="14"/>
      <c r="K51" s="14"/>
      <c r="L51" s="15"/>
      <c r="M51" s="13">
        <v>46</v>
      </c>
      <c r="N51" s="14" t="s">
        <v>123</v>
      </c>
      <c r="O51" s="14" t="s">
        <v>166</v>
      </c>
      <c r="P51" s="15" t="s">
        <v>81</v>
      </c>
      <c r="Q51" s="13">
        <v>46</v>
      </c>
      <c r="R51" s="14" t="s">
        <v>123</v>
      </c>
      <c r="S51" s="14" t="s">
        <v>166</v>
      </c>
      <c r="T51" s="15" t="s">
        <v>81</v>
      </c>
      <c r="U51" s="13">
        <v>46</v>
      </c>
      <c r="V51" s="14" t="s">
        <v>125</v>
      </c>
      <c r="W51" s="14" t="s">
        <v>126</v>
      </c>
      <c r="X51" s="15" t="s">
        <v>82</v>
      </c>
      <c r="Y51" s="13"/>
      <c r="Z51" s="14"/>
      <c r="AA51" s="14"/>
      <c r="AB51" s="15"/>
      <c r="AC51" s="13">
        <v>46</v>
      </c>
      <c r="AD51" s="14" t="s">
        <v>123</v>
      </c>
      <c r="AE51" s="14" t="s">
        <v>166</v>
      </c>
      <c r="AF51" s="15" t="s">
        <v>82</v>
      </c>
      <c r="AG51" s="13">
        <v>46</v>
      </c>
      <c r="AH51" s="14" t="s">
        <v>123</v>
      </c>
      <c r="AI51" s="14" t="s">
        <v>166</v>
      </c>
      <c r="AJ51" s="15" t="s">
        <v>82</v>
      </c>
      <c r="AK51" s="13"/>
      <c r="AL51" s="15"/>
      <c r="AM51" s="15"/>
      <c r="AN51" s="15"/>
      <c r="AO51" s="13">
        <v>46</v>
      </c>
      <c r="AP51" s="14" t="s">
        <v>123</v>
      </c>
      <c r="AQ51" s="14" t="s">
        <v>166</v>
      </c>
      <c r="AR51" s="15" t="s">
        <v>87</v>
      </c>
      <c r="AS51" s="13">
        <v>46</v>
      </c>
      <c r="AT51" s="14" t="s">
        <v>128</v>
      </c>
      <c r="AU51" s="14" t="s">
        <v>178</v>
      </c>
      <c r="AV51" s="15" t="s">
        <v>87</v>
      </c>
      <c r="AW51" s="13">
        <v>46</v>
      </c>
      <c r="AX51" s="14" t="s">
        <v>123</v>
      </c>
      <c r="AY51" s="14" t="s">
        <v>166</v>
      </c>
      <c r="AZ51" s="15" t="s">
        <v>87</v>
      </c>
      <c r="BA51" s="13">
        <v>46</v>
      </c>
      <c r="BB51" s="14" t="s">
        <v>123</v>
      </c>
      <c r="BC51" s="14" t="s">
        <v>166</v>
      </c>
      <c r="BD51" s="15" t="s">
        <v>87</v>
      </c>
      <c r="BE51" s="13">
        <v>46</v>
      </c>
      <c r="BF51" s="14" t="s">
        <v>123</v>
      </c>
      <c r="BG51" s="14" t="s">
        <v>166</v>
      </c>
      <c r="BH51" s="15" t="s">
        <v>87</v>
      </c>
      <c r="BI51" s="13"/>
      <c r="BJ51" s="14"/>
      <c r="BK51" s="14"/>
      <c r="BL51" s="15"/>
      <c r="BM51" s="13">
        <v>46</v>
      </c>
      <c r="BN51" s="14" t="s">
        <v>123</v>
      </c>
      <c r="BO51" s="14" t="s">
        <v>166</v>
      </c>
      <c r="BP51" s="15" t="s">
        <v>87</v>
      </c>
      <c r="BQ51" s="13">
        <v>46</v>
      </c>
      <c r="BR51" s="14" t="s">
        <v>128</v>
      </c>
      <c r="BS51" s="14" t="s">
        <v>178</v>
      </c>
      <c r="BT51" s="15" t="s">
        <v>48</v>
      </c>
      <c r="BU51" s="13">
        <v>46</v>
      </c>
      <c r="BV51" s="14" t="s">
        <v>123</v>
      </c>
      <c r="BW51" s="14" t="s">
        <v>166</v>
      </c>
      <c r="BX51" s="15" t="s">
        <v>48</v>
      </c>
      <c r="BY51" s="13">
        <v>46</v>
      </c>
      <c r="BZ51" s="18" t="s">
        <v>97</v>
      </c>
      <c r="CA51" s="19" t="s">
        <v>183</v>
      </c>
      <c r="CB51" s="15" t="s">
        <v>52</v>
      </c>
    </row>
    <row r="52" spans="1:80" ht="30" x14ac:dyDescent="0.2">
      <c r="A52" s="13">
        <v>47</v>
      </c>
      <c r="B52" s="14" t="s">
        <v>128</v>
      </c>
      <c r="C52" s="14" t="s">
        <v>182</v>
      </c>
      <c r="D52" s="15" t="s">
        <v>80</v>
      </c>
      <c r="E52" s="13"/>
      <c r="F52" s="14"/>
      <c r="G52" s="14"/>
      <c r="H52" s="15"/>
      <c r="I52" s="13"/>
      <c r="J52" s="14"/>
      <c r="K52" s="14"/>
      <c r="L52" s="15"/>
      <c r="M52" s="13">
        <v>47</v>
      </c>
      <c r="N52" s="14" t="s">
        <v>123</v>
      </c>
      <c r="O52" s="14" t="s">
        <v>124</v>
      </c>
      <c r="P52" s="15" t="s">
        <v>81</v>
      </c>
      <c r="Q52" s="13">
        <v>47</v>
      </c>
      <c r="R52" s="14" t="s">
        <v>123</v>
      </c>
      <c r="S52" s="14" t="s">
        <v>124</v>
      </c>
      <c r="T52" s="15" t="s">
        <v>81</v>
      </c>
      <c r="U52" s="13">
        <v>47</v>
      </c>
      <c r="V52" s="14" t="s">
        <v>125</v>
      </c>
      <c r="W52" s="14" t="s">
        <v>172</v>
      </c>
      <c r="X52" s="15" t="s">
        <v>82</v>
      </c>
      <c r="Y52" s="13"/>
      <c r="Z52" s="14"/>
      <c r="AA52" s="14"/>
      <c r="AB52" s="15"/>
      <c r="AC52" s="13">
        <v>47</v>
      </c>
      <c r="AD52" s="14" t="s">
        <v>123</v>
      </c>
      <c r="AE52" s="14" t="s">
        <v>124</v>
      </c>
      <c r="AF52" s="15" t="s">
        <v>82</v>
      </c>
      <c r="AG52" s="13">
        <v>47</v>
      </c>
      <c r="AH52" s="14" t="s">
        <v>123</v>
      </c>
      <c r="AI52" s="14" t="s">
        <v>124</v>
      </c>
      <c r="AJ52" s="15" t="s">
        <v>82</v>
      </c>
      <c r="AK52" s="13"/>
      <c r="AL52" s="15"/>
      <c r="AM52" s="15"/>
      <c r="AN52" s="15"/>
      <c r="AO52" s="13">
        <v>47</v>
      </c>
      <c r="AP52" s="14" t="s">
        <v>123</v>
      </c>
      <c r="AQ52" s="14" t="s">
        <v>124</v>
      </c>
      <c r="AR52" s="15" t="s">
        <v>87</v>
      </c>
      <c r="AS52" s="13">
        <v>47</v>
      </c>
      <c r="AT52" s="14" t="s">
        <v>128</v>
      </c>
      <c r="AU52" s="14" t="s">
        <v>179</v>
      </c>
      <c r="AV52" s="15" t="s">
        <v>87</v>
      </c>
      <c r="AW52" s="13">
        <v>47</v>
      </c>
      <c r="AX52" s="14" t="s">
        <v>123</v>
      </c>
      <c r="AY52" s="14" t="s">
        <v>124</v>
      </c>
      <c r="AZ52" s="15" t="s">
        <v>87</v>
      </c>
      <c r="BA52" s="13">
        <v>47</v>
      </c>
      <c r="BB52" s="14" t="s">
        <v>123</v>
      </c>
      <c r="BC52" s="14" t="s">
        <v>124</v>
      </c>
      <c r="BD52" s="15" t="s">
        <v>87</v>
      </c>
      <c r="BE52" s="13">
        <v>47</v>
      </c>
      <c r="BF52" s="14" t="s">
        <v>123</v>
      </c>
      <c r="BG52" s="14" t="s">
        <v>124</v>
      </c>
      <c r="BH52" s="15" t="s">
        <v>87</v>
      </c>
      <c r="BI52" s="13"/>
      <c r="BJ52" s="14"/>
      <c r="BK52" s="14"/>
      <c r="BL52" s="15"/>
      <c r="BM52" s="13">
        <v>47</v>
      </c>
      <c r="BN52" s="14" t="s">
        <v>123</v>
      </c>
      <c r="BO52" s="14" t="s">
        <v>124</v>
      </c>
      <c r="BP52" s="15" t="s">
        <v>87</v>
      </c>
      <c r="BQ52" s="13">
        <v>47</v>
      </c>
      <c r="BR52" s="14" t="s">
        <v>128</v>
      </c>
      <c r="BS52" s="14" t="s">
        <v>179</v>
      </c>
      <c r="BT52" s="15" t="s">
        <v>48</v>
      </c>
      <c r="BU52" s="13">
        <v>47</v>
      </c>
      <c r="BV52" s="14" t="s">
        <v>123</v>
      </c>
      <c r="BW52" s="14" t="s">
        <v>124</v>
      </c>
      <c r="BX52" s="15" t="s">
        <v>48</v>
      </c>
      <c r="BY52" s="13">
        <v>47</v>
      </c>
      <c r="BZ52" s="18" t="s">
        <v>135</v>
      </c>
      <c r="CA52" s="19" t="s">
        <v>136</v>
      </c>
      <c r="CB52" s="15" t="s">
        <v>52</v>
      </c>
    </row>
    <row r="53" spans="1:80" ht="30" x14ac:dyDescent="0.2">
      <c r="A53" s="13">
        <v>48</v>
      </c>
      <c r="B53" s="14" t="s">
        <v>131</v>
      </c>
      <c r="C53" s="14" t="s">
        <v>132</v>
      </c>
      <c r="D53" s="15" t="s">
        <v>80</v>
      </c>
      <c r="E53" s="13"/>
      <c r="F53" s="14"/>
      <c r="G53" s="14"/>
      <c r="H53" s="15"/>
      <c r="I53" s="13"/>
      <c r="J53" s="14"/>
      <c r="K53" s="14"/>
      <c r="L53" s="15"/>
      <c r="M53" s="13">
        <v>48</v>
      </c>
      <c r="N53" s="14" t="s">
        <v>149</v>
      </c>
      <c r="O53" s="14" t="s">
        <v>150</v>
      </c>
      <c r="P53" s="15" t="s">
        <v>81</v>
      </c>
      <c r="Q53" s="13">
        <v>48</v>
      </c>
      <c r="R53" s="14" t="s">
        <v>149</v>
      </c>
      <c r="S53" s="14" t="s">
        <v>150</v>
      </c>
      <c r="T53" s="15" t="s">
        <v>81</v>
      </c>
      <c r="U53" s="13">
        <v>48</v>
      </c>
      <c r="V53" s="14" t="s">
        <v>128</v>
      </c>
      <c r="W53" s="14" t="s">
        <v>159</v>
      </c>
      <c r="X53" s="15" t="s">
        <v>82</v>
      </c>
      <c r="Y53" s="13"/>
      <c r="Z53" s="14"/>
      <c r="AA53" s="14"/>
      <c r="AB53" s="15"/>
      <c r="AC53" s="13">
        <v>48</v>
      </c>
      <c r="AD53" s="14" t="s">
        <v>149</v>
      </c>
      <c r="AE53" s="14" t="s">
        <v>150</v>
      </c>
      <c r="AF53" s="15" t="s">
        <v>82</v>
      </c>
      <c r="AG53" s="13">
        <v>48</v>
      </c>
      <c r="AH53" s="14" t="s">
        <v>149</v>
      </c>
      <c r="AI53" s="14" t="s">
        <v>150</v>
      </c>
      <c r="AJ53" s="15" t="s">
        <v>82</v>
      </c>
      <c r="AK53" s="13"/>
      <c r="AL53" s="15"/>
      <c r="AM53" s="15"/>
      <c r="AN53" s="15"/>
      <c r="AO53" s="13">
        <v>48</v>
      </c>
      <c r="AP53" s="14" t="s">
        <v>149</v>
      </c>
      <c r="AQ53" s="14" t="s">
        <v>150</v>
      </c>
      <c r="AR53" s="15" t="s">
        <v>87</v>
      </c>
      <c r="AS53" s="13">
        <v>48</v>
      </c>
      <c r="AT53" s="14" t="s">
        <v>131</v>
      </c>
      <c r="AU53" s="14" t="s">
        <v>180</v>
      </c>
      <c r="AV53" s="15" t="s">
        <v>87</v>
      </c>
      <c r="AW53" s="13">
        <v>48</v>
      </c>
      <c r="AX53" s="14" t="s">
        <v>149</v>
      </c>
      <c r="AY53" s="14" t="s">
        <v>150</v>
      </c>
      <c r="AZ53" s="15" t="s">
        <v>87</v>
      </c>
      <c r="BA53" s="13">
        <v>48</v>
      </c>
      <c r="BB53" s="14" t="s">
        <v>149</v>
      </c>
      <c r="BC53" s="14" t="s">
        <v>150</v>
      </c>
      <c r="BD53" s="15" t="s">
        <v>87</v>
      </c>
      <c r="BE53" s="13">
        <v>48</v>
      </c>
      <c r="BF53" s="14" t="s">
        <v>149</v>
      </c>
      <c r="BG53" s="14" t="s">
        <v>150</v>
      </c>
      <c r="BH53" s="15" t="s">
        <v>87</v>
      </c>
      <c r="BI53" s="13"/>
      <c r="BJ53" s="14"/>
      <c r="BK53" s="14"/>
      <c r="BL53" s="15"/>
      <c r="BM53" s="13">
        <v>48</v>
      </c>
      <c r="BN53" s="14" t="s">
        <v>149</v>
      </c>
      <c r="BO53" s="14" t="s">
        <v>150</v>
      </c>
      <c r="BP53" s="15" t="s">
        <v>87</v>
      </c>
      <c r="BQ53" s="13">
        <v>48</v>
      </c>
      <c r="BR53" s="14" t="s">
        <v>131</v>
      </c>
      <c r="BS53" s="14" t="s">
        <v>180</v>
      </c>
      <c r="BT53" s="15" t="s">
        <v>48</v>
      </c>
      <c r="BU53" s="13">
        <v>48</v>
      </c>
      <c r="BV53" s="14" t="s">
        <v>149</v>
      </c>
      <c r="BW53" s="14" t="s">
        <v>150</v>
      </c>
      <c r="BX53" s="15" t="s">
        <v>48</v>
      </c>
      <c r="BY53" s="13"/>
      <c r="BZ53" s="14"/>
      <c r="CA53" s="14"/>
      <c r="CB53" s="15"/>
    </row>
    <row r="54" spans="1:80" ht="30" x14ac:dyDescent="0.2">
      <c r="A54" s="13">
        <v>49</v>
      </c>
      <c r="B54" s="14" t="s">
        <v>131</v>
      </c>
      <c r="C54" s="14" t="s">
        <v>184</v>
      </c>
      <c r="D54" s="15" t="s">
        <v>80</v>
      </c>
      <c r="E54" s="13"/>
      <c r="F54" s="14"/>
      <c r="G54" s="14"/>
      <c r="H54" s="15"/>
      <c r="I54" s="13"/>
      <c r="J54" s="14"/>
      <c r="K54" s="14"/>
      <c r="L54" s="15"/>
      <c r="M54" s="13">
        <v>49</v>
      </c>
      <c r="N54" s="14" t="s">
        <v>151</v>
      </c>
      <c r="O54" s="14" t="s">
        <v>168</v>
      </c>
      <c r="P54" s="15" t="s">
        <v>81</v>
      </c>
      <c r="Q54" s="13">
        <v>49</v>
      </c>
      <c r="R54" s="14" t="s">
        <v>151</v>
      </c>
      <c r="S54" s="14" t="s">
        <v>168</v>
      </c>
      <c r="T54" s="15" t="s">
        <v>81</v>
      </c>
      <c r="U54" s="13">
        <v>49</v>
      </c>
      <c r="V54" s="14" t="s">
        <v>128</v>
      </c>
      <c r="W54" s="14" t="s">
        <v>163</v>
      </c>
      <c r="X54" s="15" t="s">
        <v>82</v>
      </c>
      <c r="Y54" s="13"/>
      <c r="Z54" s="14"/>
      <c r="AA54" s="14"/>
      <c r="AB54" s="15"/>
      <c r="AC54" s="13">
        <v>49</v>
      </c>
      <c r="AD54" s="14" t="s">
        <v>151</v>
      </c>
      <c r="AE54" s="14" t="s">
        <v>168</v>
      </c>
      <c r="AF54" s="15" t="s">
        <v>82</v>
      </c>
      <c r="AG54" s="13">
        <v>49</v>
      </c>
      <c r="AH54" s="14" t="s">
        <v>151</v>
      </c>
      <c r="AI54" s="14" t="s">
        <v>168</v>
      </c>
      <c r="AJ54" s="15" t="s">
        <v>82</v>
      </c>
      <c r="AK54" s="13"/>
      <c r="AL54" s="15"/>
      <c r="AM54" s="15"/>
      <c r="AN54" s="15"/>
      <c r="AO54" s="13">
        <v>49</v>
      </c>
      <c r="AP54" s="14" t="s">
        <v>151</v>
      </c>
      <c r="AQ54" s="14" t="s">
        <v>168</v>
      </c>
      <c r="AR54" s="15" t="s">
        <v>87</v>
      </c>
      <c r="AS54" s="13">
        <v>49</v>
      </c>
      <c r="AT54" s="14" t="s">
        <v>131</v>
      </c>
      <c r="AU54" s="14" t="s">
        <v>132</v>
      </c>
      <c r="AV54" s="15" t="s">
        <v>87</v>
      </c>
      <c r="AW54" s="13">
        <v>49</v>
      </c>
      <c r="AX54" s="14" t="s">
        <v>151</v>
      </c>
      <c r="AY54" s="14" t="s">
        <v>168</v>
      </c>
      <c r="AZ54" s="15" t="s">
        <v>87</v>
      </c>
      <c r="BA54" s="13">
        <v>49</v>
      </c>
      <c r="BB54" s="14" t="s">
        <v>151</v>
      </c>
      <c r="BC54" s="14" t="s">
        <v>168</v>
      </c>
      <c r="BD54" s="15" t="s">
        <v>87</v>
      </c>
      <c r="BE54" s="13">
        <v>49</v>
      </c>
      <c r="BF54" s="14" t="s">
        <v>151</v>
      </c>
      <c r="BG54" s="14" t="s">
        <v>168</v>
      </c>
      <c r="BH54" s="15" t="s">
        <v>87</v>
      </c>
      <c r="BI54" s="13"/>
      <c r="BJ54" s="14"/>
      <c r="BK54" s="14"/>
      <c r="BL54" s="15"/>
      <c r="BM54" s="13">
        <v>49</v>
      </c>
      <c r="BN54" s="14" t="s">
        <v>151</v>
      </c>
      <c r="BO54" s="14" t="s">
        <v>168</v>
      </c>
      <c r="BP54" s="15" t="s">
        <v>87</v>
      </c>
      <c r="BQ54" s="13">
        <v>49</v>
      </c>
      <c r="BR54" s="14" t="s">
        <v>131</v>
      </c>
      <c r="BS54" s="14" t="s">
        <v>132</v>
      </c>
      <c r="BT54" s="15" t="s">
        <v>48</v>
      </c>
      <c r="BU54" s="13">
        <v>49</v>
      </c>
      <c r="BV54" s="14" t="s">
        <v>151</v>
      </c>
      <c r="BW54" s="14" t="s">
        <v>168</v>
      </c>
      <c r="BX54" s="15" t="s">
        <v>48</v>
      </c>
      <c r="BY54" s="13"/>
      <c r="BZ54" s="14"/>
      <c r="CA54" s="14"/>
      <c r="CB54" s="15"/>
    </row>
    <row r="55" spans="1:80" ht="30" x14ac:dyDescent="0.2">
      <c r="A55" s="13">
        <v>50</v>
      </c>
      <c r="B55" s="14" t="s">
        <v>131</v>
      </c>
      <c r="C55" s="14" t="s">
        <v>185</v>
      </c>
      <c r="D55" s="15" t="s">
        <v>80</v>
      </c>
      <c r="E55" s="13"/>
      <c r="F55" s="14"/>
      <c r="G55" s="14"/>
      <c r="H55" s="15"/>
      <c r="I55" s="13"/>
      <c r="J55" s="14"/>
      <c r="K55" s="14"/>
      <c r="L55" s="15"/>
      <c r="M55" s="13">
        <v>50</v>
      </c>
      <c r="N55" s="14" t="s">
        <v>151</v>
      </c>
      <c r="O55" s="14" t="s">
        <v>152</v>
      </c>
      <c r="P55" s="15" t="s">
        <v>81</v>
      </c>
      <c r="Q55" s="13">
        <v>50</v>
      </c>
      <c r="R55" s="14" t="s">
        <v>151</v>
      </c>
      <c r="S55" s="14" t="s">
        <v>152</v>
      </c>
      <c r="T55" s="15" t="s">
        <v>81</v>
      </c>
      <c r="U55" s="13">
        <v>50</v>
      </c>
      <c r="V55" s="14" t="s">
        <v>128</v>
      </c>
      <c r="W55" s="14" t="s">
        <v>154</v>
      </c>
      <c r="X55" s="15" t="s">
        <v>82</v>
      </c>
      <c r="Y55" s="13"/>
      <c r="Z55" s="14"/>
      <c r="AA55" s="14"/>
      <c r="AB55" s="15"/>
      <c r="AC55" s="13">
        <v>50</v>
      </c>
      <c r="AD55" s="14" t="s">
        <v>151</v>
      </c>
      <c r="AE55" s="14" t="s">
        <v>152</v>
      </c>
      <c r="AF55" s="15" t="s">
        <v>82</v>
      </c>
      <c r="AG55" s="13">
        <v>50</v>
      </c>
      <c r="AH55" s="14" t="s">
        <v>151</v>
      </c>
      <c r="AI55" s="14" t="s">
        <v>152</v>
      </c>
      <c r="AJ55" s="15" t="s">
        <v>82</v>
      </c>
      <c r="AK55" s="13"/>
      <c r="AL55" s="15"/>
      <c r="AM55" s="15"/>
      <c r="AN55" s="15"/>
      <c r="AO55" s="13">
        <v>50</v>
      </c>
      <c r="AP55" s="14" t="s">
        <v>151</v>
      </c>
      <c r="AQ55" s="14" t="s">
        <v>152</v>
      </c>
      <c r="AR55" s="15" t="s">
        <v>87</v>
      </c>
      <c r="AS55" s="13">
        <v>50</v>
      </c>
      <c r="AT55" s="14" t="s">
        <v>97</v>
      </c>
      <c r="AU55" s="14" t="s">
        <v>167</v>
      </c>
      <c r="AV55" s="15" t="s">
        <v>87</v>
      </c>
      <c r="AW55" s="13">
        <v>50</v>
      </c>
      <c r="AX55" s="14" t="s">
        <v>151</v>
      </c>
      <c r="AY55" s="14" t="s">
        <v>152</v>
      </c>
      <c r="AZ55" s="15" t="s">
        <v>87</v>
      </c>
      <c r="BA55" s="13">
        <v>50</v>
      </c>
      <c r="BB55" s="14" t="s">
        <v>151</v>
      </c>
      <c r="BC55" s="14" t="s">
        <v>152</v>
      </c>
      <c r="BD55" s="15" t="s">
        <v>87</v>
      </c>
      <c r="BE55" s="13">
        <v>50</v>
      </c>
      <c r="BF55" s="14" t="s">
        <v>151</v>
      </c>
      <c r="BG55" s="14" t="s">
        <v>152</v>
      </c>
      <c r="BH55" s="15" t="s">
        <v>87</v>
      </c>
      <c r="BI55" s="13"/>
      <c r="BJ55" s="14"/>
      <c r="BK55" s="14"/>
      <c r="BL55" s="15"/>
      <c r="BM55" s="13">
        <v>50</v>
      </c>
      <c r="BN55" s="14" t="s">
        <v>151</v>
      </c>
      <c r="BO55" s="14" t="s">
        <v>152</v>
      </c>
      <c r="BP55" s="15" t="s">
        <v>87</v>
      </c>
      <c r="BQ55" s="13">
        <v>50</v>
      </c>
      <c r="BR55" s="14" t="s">
        <v>97</v>
      </c>
      <c r="BS55" s="14" t="s">
        <v>167</v>
      </c>
      <c r="BT55" s="15" t="s">
        <v>48</v>
      </c>
      <c r="BU55" s="13">
        <v>50</v>
      </c>
      <c r="BV55" s="14" t="s">
        <v>151</v>
      </c>
      <c r="BW55" s="14" t="s">
        <v>152</v>
      </c>
      <c r="BX55" s="15" t="s">
        <v>48</v>
      </c>
      <c r="BY55" s="13"/>
      <c r="BZ55" s="14"/>
      <c r="CA55" s="14"/>
      <c r="CB55" s="15"/>
    </row>
    <row r="56" spans="1:80" ht="30" x14ac:dyDescent="0.2">
      <c r="A56" s="13">
        <v>51</v>
      </c>
      <c r="B56" s="14" t="s">
        <v>97</v>
      </c>
      <c r="C56" s="14" t="s">
        <v>167</v>
      </c>
      <c r="D56" s="15" t="s">
        <v>80</v>
      </c>
      <c r="E56" s="13"/>
      <c r="F56" s="14"/>
      <c r="G56" s="14"/>
      <c r="H56" s="15"/>
      <c r="I56" s="13"/>
      <c r="J56" s="14"/>
      <c r="K56" s="14"/>
      <c r="L56" s="15"/>
      <c r="M56" s="13">
        <v>51</v>
      </c>
      <c r="N56" s="14" t="s">
        <v>125</v>
      </c>
      <c r="O56" s="14" t="s">
        <v>126</v>
      </c>
      <c r="P56" s="15" t="s">
        <v>81</v>
      </c>
      <c r="Q56" s="13">
        <v>51</v>
      </c>
      <c r="R56" s="14" t="s">
        <v>125</v>
      </c>
      <c r="S56" s="14" t="s">
        <v>126</v>
      </c>
      <c r="T56" s="15" t="s">
        <v>81</v>
      </c>
      <c r="U56" s="13">
        <v>51</v>
      </c>
      <c r="V56" s="14" t="s">
        <v>128</v>
      </c>
      <c r="W56" s="14" t="s">
        <v>156</v>
      </c>
      <c r="X56" s="15" t="s">
        <v>82</v>
      </c>
      <c r="Y56" s="13"/>
      <c r="Z56" s="14"/>
      <c r="AA56" s="14"/>
      <c r="AB56" s="15"/>
      <c r="AC56" s="13">
        <v>51</v>
      </c>
      <c r="AD56" s="14" t="s">
        <v>125</v>
      </c>
      <c r="AE56" s="14" t="s">
        <v>126</v>
      </c>
      <c r="AF56" s="15" t="s">
        <v>82</v>
      </c>
      <c r="AG56" s="13">
        <v>51</v>
      </c>
      <c r="AH56" s="14" t="s">
        <v>125</v>
      </c>
      <c r="AI56" s="14" t="s">
        <v>126</v>
      </c>
      <c r="AJ56" s="15" t="s">
        <v>82</v>
      </c>
      <c r="AK56" s="13"/>
      <c r="AL56" s="15"/>
      <c r="AM56" s="15"/>
      <c r="AN56" s="15"/>
      <c r="AO56" s="13">
        <v>51</v>
      </c>
      <c r="AP56" s="14" t="s">
        <v>125</v>
      </c>
      <c r="AQ56" s="14" t="s">
        <v>126</v>
      </c>
      <c r="AR56" s="15" t="s">
        <v>87</v>
      </c>
      <c r="AS56" s="13">
        <v>51</v>
      </c>
      <c r="AT56" s="14" t="s">
        <v>97</v>
      </c>
      <c r="AU56" s="14" t="s">
        <v>133</v>
      </c>
      <c r="AV56" s="15" t="s">
        <v>87</v>
      </c>
      <c r="AW56" s="13">
        <v>51</v>
      </c>
      <c r="AX56" s="14" t="s">
        <v>125</v>
      </c>
      <c r="AY56" s="14" t="s">
        <v>126</v>
      </c>
      <c r="AZ56" s="15" t="s">
        <v>87</v>
      </c>
      <c r="BA56" s="13">
        <v>51</v>
      </c>
      <c r="BB56" s="14" t="s">
        <v>125</v>
      </c>
      <c r="BC56" s="14" t="s">
        <v>126</v>
      </c>
      <c r="BD56" s="15" t="s">
        <v>87</v>
      </c>
      <c r="BE56" s="13">
        <v>51</v>
      </c>
      <c r="BF56" s="14" t="s">
        <v>125</v>
      </c>
      <c r="BG56" s="14" t="s">
        <v>126</v>
      </c>
      <c r="BH56" s="15" t="s">
        <v>87</v>
      </c>
      <c r="BI56" s="13"/>
      <c r="BJ56" s="14"/>
      <c r="BK56" s="14"/>
      <c r="BL56" s="15"/>
      <c r="BM56" s="13">
        <v>51</v>
      </c>
      <c r="BN56" s="14" t="s">
        <v>125</v>
      </c>
      <c r="BO56" s="14" t="s">
        <v>126</v>
      </c>
      <c r="BP56" s="15" t="s">
        <v>87</v>
      </c>
      <c r="BQ56" s="13">
        <v>51</v>
      </c>
      <c r="BR56" s="14" t="s">
        <v>97</v>
      </c>
      <c r="BS56" s="14" t="s">
        <v>133</v>
      </c>
      <c r="BT56" s="15" t="s">
        <v>48</v>
      </c>
      <c r="BU56" s="13">
        <v>51</v>
      </c>
      <c r="BV56" s="14" t="s">
        <v>125</v>
      </c>
      <c r="BW56" s="14" t="s">
        <v>126</v>
      </c>
      <c r="BX56" s="15" t="s">
        <v>48</v>
      </c>
      <c r="BY56" s="13"/>
      <c r="BZ56" s="14"/>
      <c r="CA56" s="14"/>
      <c r="CB56" s="15"/>
    </row>
    <row r="57" spans="1:80" ht="30" x14ac:dyDescent="0.2">
      <c r="A57" s="13">
        <v>52</v>
      </c>
      <c r="B57" s="14" t="s">
        <v>97</v>
      </c>
      <c r="C57" s="14" t="s">
        <v>133</v>
      </c>
      <c r="D57" s="15" t="s">
        <v>80</v>
      </c>
      <c r="E57" s="13"/>
      <c r="F57" s="14"/>
      <c r="G57" s="14"/>
      <c r="H57" s="15"/>
      <c r="I57" s="13"/>
      <c r="J57" s="14"/>
      <c r="K57" s="14"/>
      <c r="L57" s="15"/>
      <c r="M57" s="13">
        <v>52</v>
      </c>
      <c r="N57" s="14" t="s">
        <v>125</v>
      </c>
      <c r="O57" s="14" t="s">
        <v>172</v>
      </c>
      <c r="P57" s="15" t="s">
        <v>81</v>
      </c>
      <c r="Q57" s="13">
        <v>52</v>
      </c>
      <c r="R57" s="14" t="s">
        <v>125</v>
      </c>
      <c r="S57" s="14" t="s">
        <v>172</v>
      </c>
      <c r="T57" s="15" t="s">
        <v>81</v>
      </c>
      <c r="U57" s="13">
        <v>52</v>
      </c>
      <c r="V57" s="14" t="s">
        <v>128</v>
      </c>
      <c r="W57" s="14" t="s">
        <v>158</v>
      </c>
      <c r="X57" s="15" t="s">
        <v>82</v>
      </c>
      <c r="Y57" s="13"/>
      <c r="Z57" s="14"/>
      <c r="AA57" s="14"/>
      <c r="AB57" s="15"/>
      <c r="AC57" s="13">
        <v>52</v>
      </c>
      <c r="AD57" s="14" t="s">
        <v>125</v>
      </c>
      <c r="AE57" s="14" t="s">
        <v>172</v>
      </c>
      <c r="AF57" s="15" t="s">
        <v>82</v>
      </c>
      <c r="AG57" s="13">
        <v>52</v>
      </c>
      <c r="AH57" s="14" t="s">
        <v>125</v>
      </c>
      <c r="AI57" s="14" t="s">
        <v>172</v>
      </c>
      <c r="AJ57" s="15" t="s">
        <v>82</v>
      </c>
      <c r="AK57" s="13"/>
      <c r="AL57" s="15"/>
      <c r="AM57" s="15"/>
      <c r="AN57" s="15"/>
      <c r="AO57" s="13">
        <v>52</v>
      </c>
      <c r="AP57" s="14" t="s">
        <v>125</v>
      </c>
      <c r="AQ57" s="14" t="s">
        <v>172</v>
      </c>
      <c r="AR57" s="15" t="s">
        <v>87</v>
      </c>
      <c r="AS57" s="13">
        <v>52</v>
      </c>
      <c r="AT57" s="14" t="s">
        <v>97</v>
      </c>
      <c r="AU57" s="14" t="s">
        <v>186</v>
      </c>
      <c r="AV57" s="15" t="s">
        <v>87</v>
      </c>
      <c r="AW57" s="13">
        <v>52</v>
      </c>
      <c r="AX57" s="14" t="s">
        <v>125</v>
      </c>
      <c r="AY57" s="14" t="s">
        <v>172</v>
      </c>
      <c r="AZ57" s="15" t="s">
        <v>87</v>
      </c>
      <c r="BA57" s="13">
        <v>52</v>
      </c>
      <c r="BB57" s="14" t="s">
        <v>125</v>
      </c>
      <c r="BC57" s="14" t="s">
        <v>172</v>
      </c>
      <c r="BD57" s="15" t="s">
        <v>87</v>
      </c>
      <c r="BE57" s="13">
        <v>52</v>
      </c>
      <c r="BF57" s="14" t="s">
        <v>125</v>
      </c>
      <c r="BG57" s="14" t="s">
        <v>172</v>
      </c>
      <c r="BH57" s="15" t="s">
        <v>87</v>
      </c>
      <c r="BI57" s="13"/>
      <c r="BJ57" s="14"/>
      <c r="BK57" s="14"/>
      <c r="BL57" s="15"/>
      <c r="BM57" s="13">
        <v>52</v>
      </c>
      <c r="BN57" s="14" t="s">
        <v>125</v>
      </c>
      <c r="BO57" s="14" t="s">
        <v>172</v>
      </c>
      <c r="BP57" s="15" t="s">
        <v>87</v>
      </c>
      <c r="BQ57" s="13">
        <v>52</v>
      </c>
      <c r="BR57" s="14" t="s">
        <v>97</v>
      </c>
      <c r="BS57" s="14" t="s">
        <v>186</v>
      </c>
      <c r="BT57" s="15" t="s">
        <v>48</v>
      </c>
      <c r="BU57" s="13">
        <v>52</v>
      </c>
      <c r="BV57" s="14" t="s">
        <v>125</v>
      </c>
      <c r="BW57" s="14" t="s">
        <v>172</v>
      </c>
      <c r="BX57" s="15" t="s">
        <v>48</v>
      </c>
      <c r="BY57" s="13"/>
      <c r="BZ57" s="14"/>
      <c r="CA57" s="14"/>
      <c r="CB57" s="15"/>
    </row>
    <row r="58" spans="1:80" ht="30" x14ac:dyDescent="0.2">
      <c r="A58" s="13">
        <v>53</v>
      </c>
      <c r="B58" s="14" t="s">
        <v>97</v>
      </c>
      <c r="C58" s="14" t="s">
        <v>98</v>
      </c>
      <c r="D58" s="15" t="s">
        <v>80</v>
      </c>
      <c r="E58" s="13"/>
      <c r="F58" s="14"/>
      <c r="G58" s="14"/>
      <c r="H58" s="15"/>
      <c r="I58" s="13"/>
      <c r="J58" s="14"/>
      <c r="K58" s="14"/>
      <c r="L58" s="15"/>
      <c r="M58" s="13">
        <v>53</v>
      </c>
      <c r="N58" s="14" t="s">
        <v>128</v>
      </c>
      <c r="O58" s="14" t="s">
        <v>159</v>
      </c>
      <c r="P58" s="15" t="s">
        <v>81</v>
      </c>
      <c r="Q58" s="13">
        <v>53</v>
      </c>
      <c r="R58" s="14" t="s">
        <v>128</v>
      </c>
      <c r="S58" s="14" t="s">
        <v>159</v>
      </c>
      <c r="T58" s="15" t="s">
        <v>81</v>
      </c>
      <c r="U58" s="13">
        <v>53</v>
      </c>
      <c r="V58" s="14" t="s">
        <v>128</v>
      </c>
      <c r="W58" s="14" t="s">
        <v>161</v>
      </c>
      <c r="X58" s="15" t="s">
        <v>82</v>
      </c>
      <c r="Y58" s="13"/>
      <c r="Z58" s="14"/>
      <c r="AA58" s="14"/>
      <c r="AB58" s="15"/>
      <c r="AC58" s="13">
        <v>53</v>
      </c>
      <c r="AD58" s="14" t="s">
        <v>128</v>
      </c>
      <c r="AE58" s="14" t="s">
        <v>159</v>
      </c>
      <c r="AF58" s="15" t="s">
        <v>82</v>
      </c>
      <c r="AG58" s="13">
        <v>53</v>
      </c>
      <c r="AH58" s="14" t="s">
        <v>128</v>
      </c>
      <c r="AI58" s="14" t="s">
        <v>159</v>
      </c>
      <c r="AJ58" s="15" t="s">
        <v>82</v>
      </c>
      <c r="AK58" s="13"/>
      <c r="AL58" s="15"/>
      <c r="AM58" s="15"/>
      <c r="AN58" s="15"/>
      <c r="AO58" s="13">
        <v>53</v>
      </c>
      <c r="AP58" s="14" t="s">
        <v>128</v>
      </c>
      <c r="AQ58" s="14" t="s">
        <v>159</v>
      </c>
      <c r="AR58" s="15" t="s">
        <v>87</v>
      </c>
      <c r="AS58" s="13">
        <v>53</v>
      </c>
      <c r="AT58" s="14" t="s">
        <v>97</v>
      </c>
      <c r="AU58" s="14" t="s">
        <v>183</v>
      </c>
      <c r="AV58" s="15" t="s">
        <v>87</v>
      </c>
      <c r="AW58" s="13">
        <v>53</v>
      </c>
      <c r="AX58" s="14" t="s">
        <v>128</v>
      </c>
      <c r="AY58" s="14" t="s">
        <v>159</v>
      </c>
      <c r="AZ58" s="15" t="s">
        <v>87</v>
      </c>
      <c r="BA58" s="13">
        <v>53</v>
      </c>
      <c r="BB58" s="14" t="s">
        <v>128</v>
      </c>
      <c r="BC58" s="14" t="s">
        <v>159</v>
      </c>
      <c r="BD58" s="15" t="s">
        <v>87</v>
      </c>
      <c r="BE58" s="13">
        <v>53</v>
      </c>
      <c r="BF58" s="14" t="s">
        <v>128</v>
      </c>
      <c r="BG58" s="14" t="s">
        <v>159</v>
      </c>
      <c r="BH58" s="15" t="s">
        <v>87</v>
      </c>
      <c r="BI58" s="13"/>
      <c r="BJ58" s="14"/>
      <c r="BK58" s="14"/>
      <c r="BL58" s="15"/>
      <c r="BM58" s="13">
        <v>53</v>
      </c>
      <c r="BN58" s="14" t="s">
        <v>128</v>
      </c>
      <c r="BO58" s="14" t="s">
        <v>159</v>
      </c>
      <c r="BP58" s="15" t="s">
        <v>87</v>
      </c>
      <c r="BQ58" s="13">
        <v>53</v>
      </c>
      <c r="BR58" s="14" t="s">
        <v>97</v>
      </c>
      <c r="BS58" s="14" t="s">
        <v>183</v>
      </c>
      <c r="BT58" s="15" t="s">
        <v>48</v>
      </c>
      <c r="BU58" s="13">
        <v>53</v>
      </c>
      <c r="BV58" s="14" t="s">
        <v>128</v>
      </c>
      <c r="BW58" s="14" t="s">
        <v>159</v>
      </c>
      <c r="BX58" s="15" t="s">
        <v>48</v>
      </c>
      <c r="BY58" s="13"/>
      <c r="BZ58" s="14"/>
      <c r="CA58" s="14"/>
      <c r="CB58" s="15"/>
    </row>
    <row r="59" spans="1:80" ht="30" x14ac:dyDescent="0.2">
      <c r="A59" s="13">
        <v>54</v>
      </c>
      <c r="B59" s="14" t="s">
        <v>97</v>
      </c>
      <c r="C59" s="14" t="s">
        <v>186</v>
      </c>
      <c r="D59" s="15" t="s">
        <v>80</v>
      </c>
      <c r="E59" s="13"/>
      <c r="F59" s="14"/>
      <c r="G59" s="14"/>
      <c r="H59" s="15"/>
      <c r="I59" s="13"/>
      <c r="J59" s="14"/>
      <c r="K59" s="14"/>
      <c r="L59" s="15"/>
      <c r="M59" s="13">
        <v>54</v>
      </c>
      <c r="N59" s="14" t="s">
        <v>128</v>
      </c>
      <c r="O59" s="14" t="s">
        <v>163</v>
      </c>
      <c r="P59" s="15" t="s">
        <v>81</v>
      </c>
      <c r="Q59" s="13">
        <v>54</v>
      </c>
      <c r="R59" s="14" t="s">
        <v>128</v>
      </c>
      <c r="S59" s="14" t="s">
        <v>163</v>
      </c>
      <c r="T59" s="15" t="s">
        <v>81</v>
      </c>
      <c r="U59" s="13">
        <v>54</v>
      </c>
      <c r="V59" s="14" t="s">
        <v>128</v>
      </c>
      <c r="W59" s="14" t="s">
        <v>177</v>
      </c>
      <c r="X59" s="15" t="s">
        <v>82</v>
      </c>
      <c r="Y59" s="13"/>
      <c r="Z59" s="14"/>
      <c r="AA59" s="14"/>
      <c r="AB59" s="15"/>
      <c r="AC59" s="13">
        <v>54</v>
      </c>
      <c r="AD59" s="14" t="s">
        <v>128</v>
      </c>
      <c r="AE59" s="14" t="s">
        <v>163</v>
      </c>
      <c r="AF59" s="15" t="s">
        <v>82</v>
      </c>
      <c r="AG59" s="13">
        <v>54</v>
      </c>
      <c r="AH59" s="14" t="s">
        <v>128</v>
      </c>
      <c r="AI59" s="14" t="s">
        <v>163</v>
      </c>
      <c r="AJ59" s="15" t="s">
        <v>82</v>
      </c>
      <c r="AK59" s="13"/>
      <c r="AL59" s="15"/>
      <c r="AM59" s="15"/>
      <c r="AN59" s="15"/>
      <c r="AO59" s="13">
        <v>54</v>
      </c>
      <c r="AP59" s="14" t="s">
        <v>128</v>
      </c>
      <c r="AQ59" s="14" t="s">
        <v>163</v>
      </c>
      <c r="AR59" s="15" t="s">
        <v>87</v>
      </c>
      <c r="AS59" s="13">
        <v>54</v>
      </c>
      <c r="AT59" s="14" t="s">
        <v>97</v>
      </c>
      <c r="AU59" s="14" t="s">
        <v>187</v>
      </c>
      <c r="AV59" s="15" t="s">
        <v>87</v>
      </c>
      <c r="AW59" s="13">
        <v>54</v>
      </c>
      <c r="AX59" s="14" t="s">
        <v>128</v>
      </c>
      <c r="AY59" s="14" t="s">
        <v>163</v>
      </c>
      <c r="AZ59" s="15" t="s">
        <v>87</v>
      </c>
      <c r="BA59" s="13">
        <v>54</v>
      </c>
      <c r="BB59" s="14" t="s">
        <v>128</v>
      </c>
      <c r="BC59" s="14" t="s">
        <v>163</v>
      </c>
      <c r="BD59" s="15" t="s">
        <v>87</v>
      </c>
      <c r="BE59" s="13">
        <v>54</v>
      </c>
      <c r="BF59" s="14" t="s">
        <v>128</v>
      </c>
      <c r="BG59" s="14" t="s">
        <v>163</v>
      </c>
      <c r="BH59" s="15" t="s">
        <v>87</v>
      </c>
      <c r="BI59" s="13"/>
      <c r="BJ59" s="14"/>
      <c r="BK59" s="14"/>
      <c r="BL59" s="15"/>
      <c r="BM59" s="13">
        <v>54</v>
      </c>
      <c r="BN59" s="14" t="s">
        <v>128</v>
      </c>
      <c r="BO59" s="14" t="s">
        <v>163</v>
      </c>
      <c r="BP59" s="15" t="s">
        <v>87</v>
      </c>
      <c r="BQ59" s="13">
        <v>54</v>
      </c>
      <c r="BR59" s="14" t="s">
        <v>97</v>
      </c>
      <c r="BS59" s="14" t="s">
        <v>187</v>
      </c>
      <c r="BT59" s="15" t="s">
        <v>48</v>
      </c>
      <c r="BU59" s="13">
        <v>54</v>
      </c>
      <c r="BV59" s="14" t="s">
        <v>128</v>
      </c>
      <c r="BW59" s="14" t="s">
        <v>163</v>
      </c>
      <c r="BX59" s="15" t="s">
        <v>48</v>
      </c>
      <c r="BY59" s="13"/>
      <c r="BZ59" s="14"/>
      <c r="CA59" s="14"/>
      <c r="CB59" s="15"/>
    </row>
    <row r="60" spans="1:80" ht="30" x14ac:dyDescent="0.2">
      <c r="A60" s="13">
        <v>55</v>
      </c>
      <c r="B60" s="14" t="s">
        <v>97</v>
      </c>
      <c r="C60" s="14" t="s">
        <v>187</v>
      </c>
      <c r="D60" s="15" t="s">
        <v>80</v>
      </c>
      <c r="E60" s="13"/>
      <c r="F60" s="14"/>
      <c r="G60" s="14"/>
      <c r="H60" s="15"/>
      <c r="I60" s="13"/>
      <c r="J60" s="14"/>
      <c r="K60" s="14"/>
      <c r="L60" s="15"/>
      <c r="M60" s="13">
        <v>55</v>
      </c>
      <c r="N60" s="14" t="s">
        <v>128</v>
      </c>
      <c r="O60" s="14" t="s">
        <v>154</v>
      </c>
      <c r="P60" s="15" t="s">
        <v>81</v>
      </c>
      <c r="Q60" s="13">
        <v>55</v>
      </c>
      <c r="R60" s="14" t="s">
        <v>128</v>
      </c>
      <c r="S60" s="14" t="s">
        <v>154</v>
      </c>
      <c r="T60" s="15" t="s">
        <v>81</v>
      </c>
      <c r="U60" s="13">
        <v>55</v>
      </c>
      <c r="V60" s="14" t="s">
        <v>128</v>
      </c>
      <c r="W60" s="14" t="s">
        <v>181</v>
      </c>
      <c r="X60" s="15" t="s">
        <v>82</v>
      </c>
      <c r="Y60" s="13"/>
      <c r="Z60" s="14"/>
      <c r="AA60" s="14"/>
      <c r="AB60" s="15"/>
      <c r="AC60" s="13">
        <v>55</v>
      </c>
      <c r="AD60" s="14" t="s">
        <v>128</v>
      </c>
      <c r="AE60" s="14" t="s">
        <v>154</v>
      </c>
      <c r="AF60" s="15" t="s">
        <v>82</v>
      </c>
      <c r="AG60" s="13">
        <v>55</v>
      </c>
      <c r="AH60" s="14" t="s">
        <v>128</v>
      </c>
      <c r="AI60" s="14" t="s">
        <v>154</v>
      </c>
      <c r="AJ60" s="15" t="s">
        <v>82</v>
      </c>
      <c r="AK60" s="13"/>
      <c r="AL60" s="15"/>
      <c r="AM60" s="15"/>
      <c r="AN60" s="15"/>
      <c r="AO60" s="13">
        <v>55</v>
      </c>
      <c r="AP60" s="14" t="s">
        <v>128</v>
      </c>
      <c r="AQ60" s="14" t="s">
        <v>154</v>
      </c>
      <c r="AR60" s="15" t="s">
        <v>87</v>
      </c>
      <c r="AS60" s="13">
        <v>55</v>
      </c>
      <c r="AT60" s="14" t="s">
        <v>135</v>
      </c>
      <c r="AU60" s="14" t="s">
        <v>136</v>
      </c>
      <c r="AV60" s="15" t="s">
        <v>87</v>
      </c>
      <c r="AW60" s="13">
        <v>55</v>
      </c>
      <c r="AX60" s="14" t="s">
        <v>128</v>
      </c>
      <c r="AY60" s="14" t="s">
        <v>154</v>
      </c>
      <c r="AZ60" s="15" t="s">
        <v>87</v>
      </c>
      <c r="BA60" s="13">
        <v>55</v>
      </c>
      <c r="BB60" s="14" t="s">
        <v>128</v>
      </c>
      <c r="BC60" s="14" t="s">
        <v>154</v>
      </c>
      <c r="BD60" s="15" t="s">
        <v>87</v>
      </c>
      <c r="BE60" s="13">
        <v>55</v>
      </c>
      <c r="BF60" s="14" t="s">
        <v>128</v>
      </c>
      <c r="BG60" s="14" t="s">
        <v>154</v>
      </c>
      <c r="BH60" s="15" t="s">
        <v>87</v>
      </c>
      <c r="BI60" s="13"/>
      <c r="BJ60" s="14"/>
      <c r="BK60" s="14"/>
      <c r="BL60" s="15"/>
      <c r="BM60" s="13">
        <v>55</v>
      </c>
      <c r="BN60" s="14" t="s">
        <v>128</v>
      </c>
      <c r="BO60" s="14" t="s">
        <v>154</v>
      </c>
      <c r="BP60" s="15" t="s">
        <v>87</v>
      </c>
      <c r="BQ60" s="13">
        <v>55</v>
      </c>
      <c r="BR60" s="14" t="s">
        <v>135</v>
      </c>
      <c r="BS60" s="14" t="s">
        <v>136</v>
      </c>
      <c r="BT60" s="15" t="s">
        <v>48</v>
      </c>
      <c r="BU60" s="13">
        <v>55</v>
      </c>
      <c r="BV60" s="14" t="s">
        <v>128</v>
      </c>
      <c r="BW60" s="14" t="s">
        <v>154</v>
      </c>
      <c r="BX60" s="15" t="s">
        <v>48</v>
      </c>
      <c r="BY60" s="13"/>
      <c r="BZ60" s="14"/>
      <c r="CA60" s="14"/>
      <c r="CB60" s="15"/>
    </row>
    <row r="61" spans="1:80" ht="30" x14ac:dyDescent="0.2">
      <c r="A61" s="13">
        <v>56</v>
      </c>
      <c r="B61" s="14" t="s">
        <v>135</v>
      </c>
      <c r="C61" s="14" t="s">
        <v>136</v>
      </c>
      <c r="D61" s="15" t="s">
        <v>80</v>
      </c>
      <c r="E61" s="13"/>
      <c r="F61" s="14"/>
      <c r="G61" s="14"/>
      <c r="H61" s="15"/>
      <c r="I61" s="13"/>
      <c r="J61" s="14"/>
      <c r="K61" s="14"/>
      <c r="L61" s="15"/>
      <c r="M61" s="13">
        <v>56</v>
      </c>
      <c r="N61" s="14" t="s">
        <v>128</v>
      </c>
      <c r="O61" s="14" t="s">
        <v>156</v>
      </c>
      <c r="P61" s="15" t="s">
        <v>81</v>
      </c>
      <c r="Q61" s="13">
        <v>56</v>
      </c>
      <c r="R61" s="14" t="s">
        <v>128</v>
      </c>
      <c r="S61" s="14" t="s">
        <v>156</v>
      </c>
      <c r="T61" s="15" t="s">
        <v>81</v>
      </c>
      <c r="U61" s="13">
        <v>56</v>
      </c>
      <c r="V61" s="14" t="s">
        <v>128</v>
      </c>
      <c r="W61" s="14" t="s">
        <v>170</v>
      </c>
      <c r="X61" s="15" t="s">
        <v>82</v>
      </c>
      <c r="Y61" s="13"/>
      <c r="Z61" s="14"/>
      <c r="AA61" s="14"/>
      <c r="AB61" s="15"/>
      <c r="AC61" s="13">
        <v>56</v>
      </c>
      <c r="AD61" s="14" t="s">
        <v>128</v>
      </c>
      <c r="AE61" s="14" t="s">
        <v>156</v>
      </c>
      <c r="AF61" s="15" t="s">
        <v>82</v>
      </c>
      <c r="AG61" s="13">
        <v>56</v>
      </c>
      <c r="AH61" s="14" t="s">
        <v>128</v>
      </c>
      <c r="AI61" s="14" t="s">
        <v>156</v>
      </c>
      <c r="AJ61" s="15" t="s">
        <v>82</v>
      </c>
      <c r="AK61" s="13"/>
      <c r="AL61" s="15"/>
      <c r="AM61" s="15"/>
      <c r="AN61" s="15"/>
      <c r="AO61" s="13">
        <v>56</v>
      </c>
      <c r="AP61" s="14" t="s">
        <v>128</v>
      </c>
      <c r="AQ61" s="14" t="s">
        <v>156</v>
      </c>
      <c r="AR61" s="15" t="s">
        <v>87</v>
      </c>
      <c r="AS61" s="13"/>
      <c r="AT61" s="14"/>
      <c r="AU61" s="14"/>
      <c r="AV61" s="15"/>
      <c r="AW61" s="13">
        <v>56</v>
      </c>
      <c r="AX61" s="14" t="s">
        <v>128</v>
      </c>
      <c r="AY61" s="14" t="s">
        <v>156</v>
      </c>
      <c r="AZ61" s="15" t="s">
        <v>87</v>
      </c>
      <c r="BA61" s="13">
        <v>56</v>
      </c>
      <c r="BB61" s="14" t="s">
        <v>128</v>
      </c>
      <c r="BC61" s="14" t="s">
        <v>156</v>
      </c>
      <c r="BD61" s="15" t="s">
        <v>87</v>
      </c>
      <c r="BE61" s="13">
        <v>56</v>
      </c>
      <c r="BF61" s="14" t="s">
        <v>128</v>
      </c>
      <c r="BG61" s="14" t="s">
        <v>156</v>
      </c>
      <c r="BH61" s="15" t="s">
        <v>87</v>
      </c>
      <c r="BI61" s="13"/>
      <c r="BJ61" s="14"/>
      <c r="BK61" s="14"/>
      <c r="BL61" s="15"/>
      <c r="BM61" s="13">
        <v>56</v>
      </c>
      <c r="BN61" s="14" t="s">
        <v>128</v>
      </c>
      <c r="BO61" s="14" t="s">
        <v>156</v>
      </c>
      <c r="BP61" s="15" t="s">
        <v>87</v>
      </c>
      <c r="BQ61" s="13"/>
      <c r="BR61" s="14"/>
      <c r="BS61" s="14"/>
      <c r="BT61" s="15"/>
      <c r="BU61" s="13">
        <v>56</v>
      </c>
      <c r="BV61" s="14" t="s">
        <v>128</v>
      </c>
      <c r="BW61" s="14" t="s">
        <v>156</v>
      </c>
      <c r="BX61" s="15" t="s">
        <v>48</v>
      </c>
      <c r="BY61" s="13"/>
      <c r="BZ61" s="14"/>
      <c r="CA61" s="14"/>
      <c r="CB61" s="15"/>
    </row>
    <row r="62" spans="1:80" ht="30" x14ac:dyDescent="0.2">
      <c r="A62" s="13"/>
      <c r="B62" s="14"/>
      <c r="C62" s="14"/>
      <c r="D62" s="15"/>
      <c r="E62" s="13"/>
      <c r="F62" s="14"/>
      <c r="G62" s="14"/>
      <c r="H62" s="15"/>
      <c r="I62" s="13"/>
      <c r="J62" s="14"/>
      <c r="K62" s="14"/>
      <c r="L62" s="15"/>
      <c r="M62" s="13">
        <v>57</v>
      </c>
      <c r="N62" s="14" t="s">
        <v>128</v>
      </c>
      <c r="O62" s="14" t="s">
        <v>158</v>
      </c>
      <c r="P62" s="15" t="s">
        <v>81</v>
      </c>
      <c r="Q62" s="13">
        <v>57</v>
      </c>
      <c r="R62" s="14" t="s">
        <v>128</v>
      </c>
      <c r="S62" s="14" t="s">
        <v>158</v>
      </c>
      <c r="T62" s="15" t="s">
        <v>81</v>
      </c>
      <c r="U62" s="13">
        <v>57</v>
      </c>
      <c r="V62" s="14" t="s">
        <v>128</v>
      </c>
      <c r="W62" s="14" t="s">
        <v>129</v>
      </c>
      <c r="X62" s="15" t="s">
        <v>82</v>
      </c>
      <c r="Y62" s="13"/>
      <c r="Z62" s="14"/>
      <c r="AA62" s="14"/>
      <c r="AB62" s="15"/>
      <c r="AC62" s="13">
        <v>57</v>
      </c>
      <c r="AD62" s="14" t="s">
        <v>128</v>
      </c>
      <c r="AE62" s="14" t="s">
        <v>158</v>
      </c>
      <c r="AF62" s="15" t="s">
        <v>82</v>
      </c>
      <c r="AG62" s="13">
        <v>57</v>
      </c>
      <c r="AH62" s="14" t="s">
        <v>128</v>
      </c>
      <c r="AI62" s="14" t="s">
        <v>158</v>
      </c>
      <c r="AJ62" s="15" t="s">
        <v>82</v>
      </c>
      <c r="AK62" s="13"/>
      <c r="AL62" s="15"/>
      <c r="AM62" s="15"/>
      <c r="AN62" s="15"/>
      <c r="AO62" s="13">
        <v>57</v>
      </c>
      <c r="AP62" s="14" t="s">
        <v>128</v>
      </c>
      <c r="AQ62" s="14" t="s">
        <v>158</v>
      </c>
      <c r="AR62" s="15" t="s">
        <v>87</v>
      </c>
      <c r="AS62" s="13"/>
      <c r="AT62" s="14"/>
      <c r="AU62" s="14"/>
      <c r="AV62" s="15"/>
      <c r="AW62" s="13">
        <v>57</v>
      </c>
      <c r="AX62" s="14" t="s">
        <v>128</v>
      </c>
      <c r="AY62" s="14" t="s">
        <v>158</v>
      </c>
      <c r="AZ62" s="15" t="s">
        <v>87</v>
      </c>
      <c r="BA62" s="13">
        <v>57</v>
      </c>
      <c r="BB62" s="14" t="s">
        <v>128</v>
      </c>
      <c r="BC62" s="14" t="s">
        <v>158</v>
      </c>
      <c r="BD62" s="15" t="s">
        <v>87</v>
      </c>
      <c r="BE62" s="13">
        <v>57</v>
      </c>
      <c r="BF62" s="14" t="s">
        <v>128</v>
      </c>
      <c r="BG62" s="14" t="s">
        <v>158</v>
      </c>
      <c r="BH62" s="15" t="s">
        <v>87</v>
      </c>
      <c r="BI62" s="13"/>
      <c r="BJ62" s="14"/>
      <c r="BK62" s="14"/>
      <c r="BL62" s="15"/>
      <c r="BM62" s="13">
        <v>57</v>
      </c>
      <c r="BN62" s="14" t="s">
        <v>128</v>
      </c>
      <c r="BO62" s="14" t="s">
        <v>158</v>
      </c>
      <c r="BP62" s="15" t="s">
        <v>87</v>
      </c>
      <c r="BQ62" s="13"/>
      <c r="BR62" s="14"/>
      <c r="BS62" s="14"/>
      <c r="BT62" s="15"/>
      <c r="BU62" s="13">
        <v>57</v>
      </c>
      <c r="BV62" s="14" t="s">
        <v>128</v>
      </c>
      <c r="BW62" s="14" t="s">
        <v>158</v>
      </c>
      <c r="BX62" s="15" t="s">
        <v>48</v>
      </c>
      <c r="BY62" s="13"/>
      <c r="BZ62" s="14"/>
      <c r="CA62" s="14"/>
      <c r="CB62" s="15"/>
    </row>
    <row r="63" spans="1:80" ht="30" x14ac:dyDescent="0.2">
      <c r="A63" s="13"/>
      <c r="B63" s="14"/>
      <c r="C63" s="14"/>
      <c r="D63" s="15"/>
      <c r="E63" s="13"/>
      <c r="F63" s="14"/>
      <c r="G63" s="14"/>
      <c r="H63" s="15"/>
      <c r="I63" s="13"/>
      <c r="J63" s="14"/>
      <c r="K63" s="14"/>
      <c r="L63" s="15"/>
      <c r="M63" s="13">
        <v>58</v>
      </c>
      <c r="N63" s="14" t="s">
        <v>128</v>
      </c>
      <c r="O63" s="14" t="s">
        <v>161</v>
      </c>
      <c r="P63" s="15" t="s">
        <v>81</v>
      </c>
      <c r="Q63" s="13">
        <v>58</v>
      </c>
      <c r="R63" s="14" t="s">
        <v>128</v>
      </c>
      <c r="S63" s="14" t="s">
        <v>161</v>
      </c>
      <c r="T63" s="15" t="s">
        <v>81</v>
      </c>
      <c r="U63" s="13">
        <v>58</v>
      </c>
      <c r="V63" s="14" t="s">
        <v>128</v>
      </c>
      <c r="W63" s="14" t="s">
        <v>188</v>
      </c>
      <c r="X63" s="15" t="s">
        <v>82</v>
      </c>
      <c r="Y63" s="13"/>
      <c r="Z63" s="14"/>
      <c r="AA63" s="14"/>
      <c r="AB63" s="15"/>
      <c r="AC63" s="13">
        <v>58</v>
      </c>
      <c r="AD63" s="14" t="s">
        <v>128</v>
      </c>
      <c r="AE63" s="14" t="s">
        <v>161</v>
      </c>
      <c r="AF63" s="15" t="s">
        <v>82</v>
      </c>
      <c r="AG63" s="13">
        <v>58</v>
      </c>
      <c r="AH63" s="14" t="s">
        <v>128</v>
      </c>
      <c r="AI63" s="14" t="s">
        <v>161</v>
      </c>
      <c r="AJ63" s="15" t="s">
        <v>82</v>
      </c>
      <c r="AK63" s="13"/>
      <c r="AL63" s="15"/>
      <c r="AM63" s="15"/>
      <c r="AN63" s="15"/>
      <c r="AO63" s="13">
        <v>58</v>
      </c>
      <c r="AP63" s="14" t="s">
        <v>128</v>
      </c>
      <c r="AQ63" s="14" t="s">
        <v>161</v>
      </c>
      <c r="AR63" s="15" t="s">
        <v>87</v>
      </c>
      <c r="AS63" s="13"/>
      <c r="AT63" s="14"/>
      <c r="AU63" s="14"/>
      <c r="AV63" s="15"/>
      <c r="AW63" s="13">
        <v>58</v>
      </c>
      <c r="AX63" s="14" t="s">
        <v>128</v>
      </c>
      <c r="AY63" s="14" t="s">
        <v>161</v>
      </c>
      <c r="AZ63" s="15" t="s">
        <v>87</v>
      </c>
      <c r="BA63" s="13">
        <v>58</v>
      </c>
      <c r="BB63" s="14" t="s">
        <v>128</v>
      </c>
      <c r="BC63" s="14" t="s">
        <v>161</v>
      </c>
      <c r="BD63" s="15" t="s">
        <v>87</v>
      </c>
      <c r="BE63" s="13">
        <v>58</v>
      </c>
      <c r="BF63" s="14" t="s">
        <v>128</v>
      </c>
      <c r="BG63" s="14" t="s">
        <v>161</v>
      </c>
      <c r="BH63" s="15" t="s">
        <v>87</v>
      </c>
      <c r="BI63" s="13"/>
      <c r="BJ63" s="14"/>
      <c r="BK63" s="14"/>
      <c r="BL63" s="15"/>
      <c r="BM63" s="13">
        <v>58</v>
      </c>
      <c r="BN63" s="14" t="s">
        <v>128</v>
      </c>
      <c r="BO63" s="14" t="s">
        <v>161</v>
      </c>
      <c r="BP63" s="15" t="s">
        <v>87</v>
      </c>
      <c r="BQ63" s="13"/>
      <c r="BR63" s="14"/>
      <c r="BS63" s="14"/>
      <c r="BT63" s="15"/>
      <c r="BU63" s="13">
        <v>58</v>
      </c>
      <c r="BV63" s="14" t="s">
        <v>128</v>
      </c>
      <c r="BW63" s="14" t="s">
        <v>161</v>
      </c>
      <c r="BX63" s="15" t="s">
        <v>48</v>
      </c>
      <c r="BY63" s="13"/>
      <c r="BZ63" s="14"/>
      <c r="CA63" s="14"/>
      <c r="CB63" s="15"/>
    </row>
    <row r="64" spans="1:80" ht="30" x14ac:dyDescent="0.2">
      <c r="A64" s="13"/>
      <c r="B64" s="14"/>
      <c r="C64" s="14"/>
      <c r="D64" s="15"/>
      <c r="E64" s="13"/>
      <c r="F64" s="14"/>
      <c r="G64" s="14"/>
      <c r="H64" s="15"/>
      <c r="I64" s="13"/>
      <c r="J64" s="14"/>
      <c r="K64" s="14"/>
      <c r="L64" s="15"/>
      <c r="M64" s="13">
        <v>59</v>
      </c>
      <c r="N64" s="14" t="s">
        <v>128</v>
      </c>
      <c r="O64" s="14" t="s">
        <v>177</v>
      </c>
      <c r="P64" s="15" t="s">
        <v>81</v>
      </c>
      <c r="Q64" s="13">
        <v>59</v>
      </c>
      <c r="R64" s="14" t="s">
        <v>128</v>
      </c>
      <c r="S64" s="14" t="s">
        <v>177</v>
      </c>
      <c r="T64" s="15" t="s">
        <v>81</v>
      </c>
      <c r="U64" s="13">
        <v>59</v>
      </c>
      <c r="V64" s="14" t="s">
        <v>128</v>
      </c>
      <c r="W64" s="14" t="s">
        <v>182</v>
      </c>
      <c r="X64" s="15" t="s">
        <v>82</v>
      </c>
      <c r="Y64" s="13"/>
      <c r="Z64" s="14"/>
      <c r="AA64" s="14"/>
      <c r="AB64" s="15"/>
      <c r="AC64" s="13">
        <v>59</v>
      </c>
      <c r="AD64" s="14" t="s">
        <v>128</v>
      </c>
      <c r="AE64" s="14" t="s">
        <v>177</v>
      </c>
      <c r="AF64" s="15" t="s">
        <v>82</v>
      </c>
      <c r="AG64" s="13">
        <v>59</v>
      </c>
      <c r="AH64" s="14" t="s">
        <v>128</v>
      </c>
      <c r="AI64" s="14" t="s">
        <v>177</v>
      </c>
      <c r="AJ64" s="15" t="s">
        <v>82</v>
      </c>
      <c r="AK64" s="13"/>
      <c r="AL64" s="15"/>
      <c r="AM64" s="15"/>
      <c r="AN64" s="15"/>
      <c r="AO64" s="13">
        <v>59</v>
      </c>
      <c r="AP64" s="14" t="s">
        <v>128</v>
      </c>
      <c r="AQ64" s="14" t="s">
        <v>177</v>
      </c>
      <c r="AR64" s="15" t="s">
        <v>87</v>
      </c>
      <c r="AS64" s="13"/>
      <c r="AT64" s="14"/>
      <c r="AU64" s="14"/>
      <c r="AV64" s="15"/>
      <c r="AW64" s="13">
        <v>59</v>
      </c>
      <c r="AX64" s="14" t="s">
        <v>128</v>
      </c>
      <c r="AY64" s="14" t="s">
        <v>177</v>
      </c>
      <c r="AZ64" s="15" t="s">
        <v>87</v>
      </c>
      <c r="BA64" s="13">
        <v>59</v>
      </c>
      <c r="BB64" s="14" t="s">
        <v>128</v>
      </c>
      <c r="BC64" s="14" t="s">
        <v>177</v>
      </c>
      <c r="BD64" s="15" t="s">
        <v>87</v>
      </c>
      <c r="BE64" s="13">
        <v>59</v>
      </c>
      <c r="BF64" s="14" t="s">
        <v>128</v>
      </c>
      <c r="BG64" s="14" t="s">
        <v>177</v>
      </c>
      <c r="BH64" s="15" t="s">
        <v>87</v>
      </c>
      <c r="BI64" s="13"/>
      <c r="BJ64" s="14"/>
      <c r="BK64" s="14"/>
      <c r="BL64" s="15"/>
      <c r="BM64" s="13">
        <v>59</v>
      </c>
      <c r="BN64" s="14" t="s">
        <v>128</v>
      </c>
      <c r="BO64" s="14" t="s">
        <v>177</v>
      </c>
      <c r="BP64" s="15" t="s">
        <v>87</v>
      </c>
      <c r="BQ64" s="13"/>
      <c r="BR64" s="14"/>
      <c r="BS64" s="14"/>
      <c r="BT64" s="15"/>
      <c r="BU64" s="13">
        <v>59</v>
      </c>
      <c r="BV64" s="14" t="s">
        <v>128</v>
      </c>
      <c r="BW64" s="14" t="s">
        <v>177</v>
      </c>
      <c r="BX64" s="15" t="s">
        <v>48</v>
      </c>
      <c r="BY64" s="13"/>
      <c r="BZ64" s="14"/>
      <c r="CA64" s="14"/>
      <c r="CB64" s="15"/>
    </row>
    <row r="65" spans="1:80" ht="30" x14ac:dyDescent="0.2">
      <c r="A65" s="13"/>
      <c r="B65" s="14"/>
      <c r="C65" s="14"/>
      <c r="D65" s="15"/>
      <c r="E65" s="13"/>
      <c r="F65" s="14"/>
      <c r="G65" s="14"/>
      <c r="H65" s="15"/>
      <c r="I65" s="13"/>
      <c r="J65" s="14"/>
      <c r="K65" s="14"/>
      <c r="L65" s="15"/>
      <c r="M65" s="13">
        <v>60</v>
      </c>
      <c r="N65" s="14" t="s">
        <v>128</v>
      </c>
      <c r="O65" s="14" t="s">
        <v>181</v>
      </c>
      <c r="P65" s="15" t="s">
        <v>81</v>
      </c>
      <c r="Q65" s="13">
        <v>60</v>
      </c>
      <c r="R65" s="14" t="s">
        <v>128</v>
      </c>
      <c r="S65" s="14" t="s">
        <v>181</v>
      </c>
      <c r="T65" s="15" t="s">
        <v>81</v>
      </c>
      <c r="U65" s="13">
        <v>60</v>
      </c>
      <c r="V65" s="14" t="s">
        <v>128</v>
      </c>
      <c r="W65" s="14" t="s">
        <v>189</v>
      </c>
      <c r="X65" s="15" t="s">
        <v>82</v>
      </c>
      <c r="Y65" s="13"/>
      <c r="Z65" s="14"/>
      <c r="AA65" s="14"/>
      <c r="AB65" s="15"/>
      <c r="AC65" s="13">
        <v>60</v>
      </c>
      <c r="AD65" s="14" t="s">
        <v>128</v>
      </c>
      <c r="AE65" s="14" t="s">
        <v>181</v>
      </c>
      <c r="AF65" s="15" t="s">
        <v>82</v>
      </c>
      <c r="AG65" s="13">
        <v>60</v>
      </c>
      <c r="AH65" s="14" t="s">
        <v>128</v>
      </c>
      <c r="AI65" s="14" t="s">
        <v>181</v>
      </c>
      <c r="AJ65" s="15" t="s">
        <v>82</v>
      </c>
      <c r="AK65" s="13"/>
      <c r="AL65" s="15"/>
      <c r="AM65" s="15"/>
      <c r="AN65" s="15"/>
      <c r="AO65" s="13">
        <v>60</v>
      </c>
      <c r="AP65" s="14" t="s">
        <v>128</v>
      </c>
      <c r="AQ65" s="14" t="s">
        <v>181</v>
      </c>
      <c r="AR65" s="15" t="s">
        <v>87</v>
      </c>
      <c r="AS65" s="13"/>
      <c r="AT65" s="14"/>
      <c r="AU65" s="14"/>
      <c r="AV65" s="15"/>
      <c r="AW65" s="13">
        <v>60</v>
      </c>
      <c r="AX65" s="14" t="s">
        <v>128</v>
      </c>
      <c r="AY65" s="14" t="s">
        <v>181</v>
      </c>
      <c r="AZ65" s="15" t="s">
        <v>87</v>
      </c>
      <c r="BA65" s="13">
        <v>60</v>
      </c>
      <c r="BB65" s="14" t="s">
        <v>128</v>
      </c>
      <c r="BC65" s="14" t="s">
        <v>181</v>
      </c>
      <c r="BD65" s="15" t="s">
        <v>87</v>
      </c>
      <c r="BE65" s="13">
        <v>60</v>
      </c>
      <c r="BF65" s="14" t="s">
        <v>128</v>
      </c>
      <c r="BG65" s="14" t="s">
        <v>181</v>
      </c>
      <c r="BH65" s="15" t="s">
        <v>87</v>
      </c>
      <c r="BI65" s="13"/>
      <c r="BJ65" s="14"/>
      <c r="BK65" s="14"/>
      <c r="BL65" s="15"/>
      <c r="BM65" s="13">
        <v>60</v>
      </c>
      <c r="BN65" s="14" t="s">
        <v>128</v>
      </c>
      <c r="BO65" s="14" t="s">
        <v>181</v>
      </c>
      <c r="BP65" s="15" t="s">
        <v>87</v>
      </c>
      <c r="BQ65" s="13"/>
      <c r="BR65" s="14"/>
      <c r="BS65" s="14"/>
      <c r="BT65" s="15"/>
      <c r="BU65" s="13">
        <v>60</v>
      </c>
      <c r="BV65" s="14" t="s">
        <v>128</v>
      </c>
      <c r="BW65" s="14" t="s">
        <v>181</v>
      </c>
      <c r="BX65" s="15" t="s">
        <v>48</v>
      </c>
      <c r="BY65" s="13"/>
      <c r="BZ65" s="14"/>
      <c r="CA65" s="14"/>
      <c r="CB65" s="15"/>
    </row>
    <row r="66" spans="1:80" ht="30" x14ac:dyDescent="0.2">
      <c r="A66" s="13"/>
      <c r="B66" s="14"/>
      <c r="C66" s="14"/>
      <c r="D66" s="15"/>
      <c r="E66" s="13"/>
      <c r="F66" s="14"/>
      <c r="G66" s="14"/>
      <c r="H66" s="15"/>
      <c r="I66" s="13"/>
      <c r="J66" s="14"/>
      <c r="K66" s="14"/>
      <c r="L66" s="15"/>
      <c r="M66" s="13">
        <v>61</v>
      </c>
      <c r="N66" s="14" t="s">
        <v>128</v>
      </c>
      <c r="O66" s="14" t="s">
        <v>178</v>
      </c>
      <c r="P66" s="15" t="s">
        <v>81</v>
      </c>
      <c r="Q66" s="13">
        <v>61</v>
      </c>
      <c r="R66" s="14" t="s">
        <v>128</v>
      </c>
      <c r="S66" s="14" t="s">
        <v>178</v>
      </c>
      <c r="T66" s="15" t="s">
        <v>81</v>
      </c>
      <c r="U66" s="13">
        <v>61</v>
      </c>
      <c r="V66" s="14" t="s">
        <v>131</v>
      </c>
      <c r="W66" s="14" t="s">
        <v>132</v>
      </c>
      <c r="X66" s="15" t="s">
        <v>82</v>
      </c>
      <c r="Y66" s="13"/>
      <c r="Z66" s="14"/>
      <c r="AA66" s="14"/>
      <c r="AB66" s="15"/>
      <c r="AC66" s="13">
        <v>61</v>
      </c>
      <c r="AD66" s="14" t="s">
        <v>128</v>
      </c>
      <c r="AE66" s="14" t="s">
        <v>178</v>
      </c>
      <c r="AF66" s="15" t="s">
        <v>82</v>
      </c>
      <c r="AG66" s="13">
        <v>61</v>
      </c>
      <c r="AH66" s="14" t="s">
        <v>128</v>
      </c>
      <c r="AI66" s="14" t="s">
        <v>178</v>
      </c>
      <c r="AJ66" s="15" t="s">
        <v>82</v>
      </c>
      <c r="AK66" s="13"/>
      <c r="AL66" s="15"/>
      <c r="AM66" s="15"/>
      <c r="AN66" s="15"/>
      <c r="AO66" s="13">
        <v>61</v>
      </c>
      <c r="AP66" s="14" t="s">
        <v>128</v>
      </c>
      <c r="AQ66" s="14" t="s">
        <v>178</v>
      </c>
      <c r="AR66" s="15" t="s">
        <v>87</v>
      </c>
      <c r="AS66" s="13"/>
      <c r="AT66" s="14"/>
      <c r="AU66" s="14"/>
      <c r="AV66" s="15"/>
      <c r="AW66" s="13">
        <v>61</v>
      </c>
      <c r="AX66" s="14" t="s">
        <v>128</v>
      </c>
      <c r="AY66" s="14" t="s">
        <v>178</v>
      </c>
      <c r="AZ66" s="15" t="s">
        <v>87</v>
      </c>
      <c r="BA66" s="13">
        <v>61</v>
      </c>
      <c r="BB66" s="14" t="s">
        <v>128</v>
      </c>
      <c r="BC66" s="14" t="s">
        <v>178</v>
      </c>
      <c r="BD66" s="15" t="s">
        <v>87</v>
      </c>
      <c r="BE66" s="13">
        <v>61</v>
      </c>
      <c r="BF66" s="14" t="s">
        <v>128</v>
      </c>
      <c r="BG66" s="14" t="s">
        <v>178</v>
      </c>
      <c r="BH66" s="15" t="s">
        <v>87</v>
      </c>
      <c r="BI66" s="13"/>
      <c r="BJ66" s="14"/>
      <c r="BK66" s="14"/>
      <c r="BL66" s="15"/>
      <c r="BM66" s="13">
        <v>61</v>
      </c>
      <c r="BN66" s="14" t="s">
        <v>128</v>
      </c>
      <c r="BO66" s="14" t="s">
        <v>178</v>
      </c>
      <c r="BP66" s="15" t="s">
        <v>87</v>
      </c>
      <c r="BQ66" s="13"/>
      <c r="BR66" s="14"/>
      <c r="BS66" s="14"/>
      <c r="BT66" s="15"/>
      <c r="BU66" s="13">
        <v>61</v>
      </c>
      <c r="BV66" s="14" t="s">
        <v>128</v>
      </c>
      <c r="BW66" s="14" t="s">
        <v>178</v>
      </c>
      <c r="BX66" s="15" t="s">
        <v>48</v>
      </c>
      <c r="BY66" s="13"/>
      <c r="BZ66" s="14"/>
      <c r="CA66" s="14"/>
      <c r="CB66" s="15"/>
    </row>
    <row r="67" spans="1:80" ht="30" x14ac:dyDescent="0.2">
      <c r="A67" s="13"/>
      <c r="B67" s="14"/>
      <c r="C67" s="14"/>
      <c r="D67" s="15"/>
      <c r="E67" s="13"/>
      <c r="F67" s="14"/>
      <c r="G67" s="14"/>
      <c r="H67" s="15"/>
      <c r="I67" s="13"/>
      <c r="J67" s="14"/>
      <c r="K67" s="14"/>
      <c r="L67" s="15"/>
      <c r="M67" s="13">
        <v>62</v>
      </c>
      <c r="N67" s="14" t="s">
        <v>128</v>
      </c>
      <c r="O67" s="14" t="s">
        <v>179</v>
      </c>
      <c r="P67" s="15" t="s">
        <v>81</v>
      </c>
      <c r="Q67" s="13">
        <v>62</v>
      </c>
      <c r="R67" s="14" t="s">
        <v>128</v>
      </c>
      <c r="S67" s="14" t="s">
        <v>179</v>
      </c>
      <c r="T67" s="15" t="s">
        <v>81</v>
      </c>
      <c r="U67" s="13">
        <v>62</v>
      </c>
      <c r="V67" s="14" t="s">
        <v>131</v>
      </c>
      <c r="W67" s="14" t="s">
        <v>184</v>
      </c>
      <c r="X67" s="15" t="s">
        <v>82</v>
      </c>
      <c r="Y67" s="13"/>
      <c r="Z67" s="14"/>
      <c r="AA67" s="14"/>
      <c r="AB67" s="15"/>
      <c r="AC67" s="13">
        <v>62</v>
      </c>
      <c r="AD67" s="14" t="s">
        <v>128</v>
      </c>
      <c r="AE67" s="14" t="s">
        <v>179</v>
      </c>
      <c r="AF67" s="15" t="s">
        <v>82</v>
      </c>
      <c r="AG67" s="13">
        <v>62</v>
      </c>
      <c r="AH67" s="14" t="s">
        <v>128</v>
      </c>
      <c r="AI67" s="14" t="s">
        <v>179</v>
      </c>
      <c r="AJ67" s="15" t="s">
        <v>82</v>
      </c>
      <c r="AK67" s="13"/>
      <c r="AL67" s="15"/>
      <c r="AM67" s="15"/>
      <c r="AN67" s="15"/>
      <c r="AO67" s="13">
        <v>62</v>
      </c>
      <c r="AP67" s="14" t="s">
        <v>128</v>
      </c>
      <c r="AQ67" s="14" t="s">
        <v>179</v>
      </c>
      <c r="AR67" s="15" t="s">
        <v>87</v>
      </c>
      <c r="AS67" s="13"/>
      <c r="AT67" s="14"/>
      <c r="AU67" s="14"/>
      <c r="AV67" s="15"/>
      <c r="AW67" s="13">
        <v>62</v>
      </c>
      <c r="AX67" s="14" t="s">
        <v>128</v>
      </c>
      <c r="AY67" s="14" t="s">
        <v>179</v>
      </c>
      <c r="AZ67" s="15" t="s">
        <v>87</v>
      </c>
      <c r="BA67" s="13">
        <v>62</v>
      </c>
      <c r="BB67" s="14" t="s">
        <v>128</v>
      </c>
      <c r="BC67" s="14" t="s">
        <v>179</v>
      </c>
      <c r="BD67" s="15" t="s">
        <v>87</v>
      </c>
      <c r="BE67" s="13">
        <v>62</v>
      </c>
      <c r="BF67" s="14" t="s">
        <v>128</v>
      </c>
      <c r="BG67" s="14" t="s">
        <v>179</v>
      </c>
      <c r="BH67" s="15" t="s">
        <v>87</v>
      </c>
      <c r="BI67" s="13"/>
      <c r="BJ67" s="14"/>
      <c r="BK67" s="14"/>
      <c r="BL67" s="15"/>
      <c r="BM67" s="13">
        <v>62</v>
      </c>
      <c r="BN67" s="14" t="s">
        <v>128</v>
      </c>
      <c r="BO67" s="14" t="s">
        <v>179</v>
      </c>
      <c r="BP67" s="15" t="s">
        <v>87</v>
      </c>
      <c r="BQ67" s="13"/>
      <c r="BR67" s="14"/>
      <c r="BS67" s="14"/>
      <c r="BT67" s="15"/>
      <c r="BU67" s="13">
        <v>62</v>
      </c>
      <c r="BV67" s="14" t="s">
        <v>128</v>
      </c>
      <c r="BW67" s="14" t="s">
        <v>179</v>
      </c>
      <c r="BX67" s="15" t="s">
        <v>48</v>
      </c>
      <c r="BY67" s="13"/>
      <c r="BZ67" s="14"/>
      <c r="CA67" s="14"/>
      <c r="CB67" s="15"/>
    </row>
    <row r="68" spans="1:80" ht="30" x14ac:dyDescent="0.2">
      <c r="A68" s="13"/>
      <c r="B68" s="14"/>
      <c r="C68" s="14"/>
      <c r="D68" s="15"/>
      <c r="E68" s="13"/>
      <c r="F68" s="14"/>
      <c r="G68" s="14"/>
      <c r="H68" s="15"/>
      <c r="I68" s="13"/>
      <c r="J68" s="14"/>
      <c r="K68" s="14"/>
      <c r="L68" s="15"/>
      <c r="M68" s="13">
        <v>63</v>
      </c>
      <c r="N68" s="14" t="s">
        <v>128</v>
      </c>
      <c r="O68" s="14" t="s">
        <v>165</v>
      </c>
      <c r="P68" s="15" t="s">
        <v>81</v>
      </c>
      <c r="Q68" s="13">
        <v>63</v>
      </c>
      <c r="R68" s="14" t="s">
        <v>128</v>
      </c>
      <c r="S68" s="14" t="s">
        <v>165</v>
      </c>
      <c r="T68" s="15" t="s">
        <v>81</v>
      </c>
      <c r="U68" s="13">
        <v>63</v>
      </c>
      <c r="V68" s="14" t="s">
        <v>97</v>
      </c>
      <c r="W68" s="14" t="s">
        <v>167</v>
      </c>
      <c r="X68" s="15" t="s">
        <v>82</v>
      </c>
      <c r="Y68" s="13"/>
      <c r="Z68" s="14"/>
      <c r="AA68" s="14"/>
      <c r="AB68" s="15"/>
      <c r="AC68" s="13">
        <v>63</v>
      </c>
      <c r="AD68" s="14" t="s">
        <v>128</v>
      </c>
      <c r="AE68" s="14" t="s">
        <v>165</v>
      </c>
      <c r="AF68" s="15" t="s">
        <v>82</v>
      </c>
      <c r="AG68" s="13">
        <v>63</v>
      </c>
      <c r="AH68" s="14" t="s">
        <v>128</v>
      </c>
      <c r="AI68" s="14" t="s">
        <v>165</v>
      </c>
      <c r="AJ68" s="15" t="s">
        <v>82</v>
      </c>
      <c r="AK68" s="13"/>
      <c r="AL68" s="15"/>
      <c r="AM68" s="15"/>
      <c r="AN68" s="15"/>
      <c r="AO68" s="13">
        <v>63</v>
      </c>
      <c r="AP68" s="14" t="s">
        <v>128</v>
      </c>
      <c r="AQ68" s="14" t="s">
        <v>165</v>
      </c>
      <c r="AR68" s="15" t="s">
        <v>87</v>
      </c>
      <c r="AS68" s="13"/>
      <c r="AT68" s="14"/>
      <c r="AU68" s="14"/>
      <c r="AV68" s="15"/>
      <c r="AW68" s="13">
        <v>63</v>
      </c>
      <c r="AX68" s="14" t="s">
        <v>128</v>
      </c>
      <c r="AY68" s="14" t="s">
        <v>165</v>
      </c>
      <c r="AZ68" s="15" t="s">
        <v>87</v>
      </c>
      <c r="BA68" s="13">
        <v>63</v>
      </c>
      <c r="BB68" s="14" t="s">
        <v>128</v>
      </c>
      <c r="BC68" s="14" t="s">
        <v>165</v>
      </c>
      <c r="BD68" s="15" t="s">
        <v>87</v>
      </c>
      <c r="BE68" s="13">
        <v>63</v>
      </c>
      <c r="BF68" s="14" t="s">
        <v>128</v>
      </c>
      <c r="BG68" s="14" t="s">
        <v>165</v>
      </c>
      <c r="BH68" s="15" t="s">
        <v>87</v>
      </c>
      <c r="BI68" s="13"/>
      <c r="BJ68" s="14"/>
      <c r="BK68" s="14"/>
      <c r="BL68" s="15"/>
      <c r="BM68" s="13">
        <v>63</v>
      </c>
      <c r="BN68" s="14" t="s">
        <v>128</v>
      </c>
      <c r="BO68" s="14" t="s">
        <v>165</v>
      </c>
      <c r="BP68" s="15" t="s">
        <v>87</v>
      </c>
      <c r="BQ68" s="13"/>
      <c r="BR68" s="14"/>
      <c r="BS68" s="14"/>
      <c r="BT68" s="15"/>
      <c r="BU68" s="13">
        <v>63</v>
      </c>
      <c r="BV68" s="14" t="s">
        <v>128</v>
      </c>
      <c r="BW68" s="14" t="s">
        <v>165</v>
      </c>
      <c r="BX68" s="15" t="s">
        <v>48</v>
      </c>
      <c r="BY68" s="13"/>
      <c r="BZ68" s="14"/>
      <c r="CA68" s="14"/>
      <c r="CB68" s="15"/>
    </row>
    <row r="69" spans="1:80" ht="30" x14ac:dyDescent="0.2">
      <c r="A69" s="13"/>
      <c r="B69" s="14"/>
      <c r="C69" s="14"/>
      <c r="D69" s="15"/>
      <c r="E69" s="13"/>
      <c r="F69" s="14"/>
      <c r="G69" s="14"/>
      <c r="H69" s="15"/>
      <c r="I69" s="13"/>
      <c r="J69" s="14"/>
      <c r="K69" s="14"/>
      <c r="L69" s="15"/>
      <c r="M69" s="13">
        <v>64</v>
      </c>
      <c r="N69" s="14" t="s">
        <v>128</v>
      </c>
      <c r="O69" s="14" t="s">
        <v>170</v>
      </c>
      <c r="P69" s="15" t="s">
        <v>81</v>
      </c>
      <c r="Q69" s="13">
        <v>64</v>
      </c>
      <c r="R69" s="14" t="s">
        <v>128</v>
      </c>
      <c r="S69" s="14" t="s">
        <v>170</v>
      </c>
      <c r="T69" s="15" t="s">
        <v>81</v>
      </c>
      <c r="U69" s="13">
        <v>64</v>
      </c>
      <c r="V69" s="14" t="s">
        <v>97</v>
      </c>
      <c r="W69" s="14" t="s">
        <v>133</v>
      </c>
      <c r="X69" s="15" t="s">
        <v>82</v>
      </c>
      <c r="Y69" s="13"/>
      <c r="Z69" s="14"/>
      <c r="AA69" s="14"/>
      <c r="AB69" s="15"/>
      <c r="AC69" s="13">
        <v>64</v>
      </c>
      <c r="AD69" s="14" t="s">
        <v>128</v>
      </c>
      <c r="AE69" s="14" t="s">
        <v>170</v>
      </c>
      <c r="AF69" s="15" t="s">
        <v>82</v>
      </c>
      <c r="AG69" s="13">
        <v>64</v>
      </c>
      <c r="AH69" s="14" t="s">
        <v>128</v>
      </c>
      <c r="AI69" s="14" t="s">
        <v>170</v>
      </c>
      <c r="AJ69" s="15" t="s">
        <v>82</v>
      </c>
      <c r="AK69" s="13"/>
      <c r="AL69" s="15"/>
      <c r="AM69" s="15"/>
      <c r="AN69" s="15"/>
      <c r="AO69" s="13">
        <v>64</v>
      </c>
      <c r="AP69" s="14" t="s">
        <v>128</v>
      </c>
      <c r="AQ69" s="14" t="s">
        <v>170</v>
      </c>
      <c r="AR69" s="15" t="s">
        <v>87</v>
      </c>
      <c r="AS69" s="13"/>
      <c r="AT69" s="14"/>
      <c r="AU69" s="14"/>
      <c r="AV69" s="15"/>
      <c r="AW69" s="13">
        <v>64</v>
      </c>
      <c r="AX69" s="14" t="s">
        <v>128</v>
      </c>
      <c r="AY69" s="14" t="s">
        <v>170</v>
      </c>
      <c r="AZ69" s="15" t="s">
        <v>87</v>
      </c>
      <c r="BA69" s="13">
        <v>64</v>
      </c>
      <c r="BB69" s="14" t="s">
        <v>128</v>
      </c>
      <c r="BC69" s="14" t="s">
        <v>170</v>
      </c>
      <c r="BD69" s="15" t="s">
        <v>87</v>
      </c>
      <c r="BE69" s="13">
        <v>64</v>
      </c>
      <c r="BF69" s="14" t="s">
        <v>128</v>
      </c>
      <c r="BG69" s="14" t="s">
        <v>170</v>
      </c>
      <c r="BH69" s="15" t="s">
        <v>87</v>
      </c>
      <c r="BI69" s="13"/>
      <c r="BJ69" s="14"/>
      <c r="BK69" s="14"/>
      <c r="BL69" s="15"/>
      <c r="BM69" s="13">
        <v>64</v>
      </c>
      <c r="BN69" s="14" t="s">
        <v>128</v>
      </c>
      <c r="BO69" s="14" t="s">
        <v>170</v>
      </c>
      <c r="BP69" s="15" t="s">
        <v>87</v>
      </c>
      <c r="BQ69" s="13"/>
      <c r="BR69" s="14"/>
      <c r="BS69" s="14"/>
      <c r="BT69" s="15"/>
      <c r="BU69" s="13">
        <v>64</v>
      </c>
      <c r="BV69" s="14" t="s">
        <v>128</v>
      </c>
      <c r="BW69" s="14" t="s">
        <v>170</v>
      </c>
      <c r="BX69" s="15" t="s">
        <v>48</v>
      </c>
      <c r="BY69" s="13"/>
      <c r="BZ69" s="14"/>
      <c r="CA69" s="14"/>
      <c r="CB69" s="15"/>
    </row>
    <row r="70" spans="1:80" ht="30" x14ac:dyDescent="0.2">
      <c r="A70" s="13"/>
      <c r="B70" s="14"/>
      <c r="C70" s="14"/>
      <c r="D70" s="15"/>
      <c r="E70" s="13"/>
      <c r="F70" s="14"/>
      <c r="G70" s="14"/>
      <c r="H70" s="15"/>
      <c r="I70" s="13"/>
      <c r="J70" s="14"/>
      <c r="K70" s="14"/>
      <c r="L70" s="15"/>
      <c r="M70" s="13">
        <v>65</v>
      </c>
      <c r="N70" s="14" t="s">
        <v>128</v>
      </c>
      <c r="O70" s="14" t="s">
        <v>129</v>
      </c>
      <c r="P70" s="15" t="s">
        <v>81</v>
      </c>
      <c r="Q70" s="13">
        <v>65</v>
      </c>
      <c r="R70" s="14" t="s">
        <v>128</v>
      </c>
      <c r="S70" s="14" t="s">
        <v>129</v>
      </c>
      <c r="T70" s="15" t="s">
        <v>81</v>
      </c>
      <c r="U70" s="13">
        <v>65</v>
      </c>
      <c r="V70" s="14" t="s">
        <v>97</v>
      </c>
      <c r="W70" s="14" t="s">
        <v>98</v>
      </c>
      <c r="X70" s="15" t="s">
        <v>82</v>
      </c>
      <c r="Y70" s="13"/>
      <c r="Z70" s="14"/>
      <c r="AA70" s="14"/>
      <c r="AB70" s="15"/>
      <c r="AC70" s="13">
        <v>65</v>
      </c>
      <c r="AD70" s="14" t="s">
        <v>128</v>
      </c>
      <c r="AE70" s="14" t="s">
        <v>129</v>
      </c>
      <c r="AF70" s="15" t="s">
        <v>82</v>
      </c>
      <c r="AG70" s="13">
        <v>65</v>
      </c>
      <c r="AH70" s="14" t="s">
        <v>128</v>
      </c>
      <c r="AI70" s="14" t="s">
        <v>129</v>
      </c>
      <c r="AJ70" s="15" t="s">
        <v>82</v>
      </c>
      <c r="AK70" s="13"/>
      <c r="AL70" s="15"/>
      <c r="AM70" s="15"/>
      <c r="AN70" s="15"/>
      <c r="AO70" s="13">
        <v>65</v>
      </c>
      <c r="AP70" s="14" t="s">
        <v>128</v>
      </c>
      <c r="AQ70" s="14" t="s">
        <v>129</v>
      </c>
      <c r="AR70" s="15" t="s">
        <v>87</v>
      </c>
      <c r="AS70" s="13"/>
      <c r="AT70" s="14"/>
      <c r="AU70" s="14"/>
      <c r="AV70" s="15"/>
      <c r="AW70" s="13">
        <v>65</v>
      </c>
      <c r="AX70" s="14" t="s">
        <v>128</v>
      </c>
      <c r="AY70" s="14" t="s">
        <v>129</v>
      </c>
      <c r="AZ70" s="15" t="s">
        <v>87</v>
      </c>
      <c r="BA70" s="13">
        <v>65</v>
      </c>
      <c r="BB70" s="14" t="s">
        <v>128</v>
      </c>
      <c r="BC70" s="14" t="s">
        <v>129</v>
      </c>
      <c r="BD70" s="15" t="s">
        <v>87</v>
      </c>
      <c r="BE70" s="13">
        <v>65</v>
      </c>
      <c r="BF70" s="14" t="s">
        <v>128</v>
      </c>
      <c r="BG70" s="14" t="s">
        <v>129</v>
      </c>
      <c r="BH70" s="15" t="s">
        <v>87</v>
      </c>
      <c r="BI70" s="13"/>
      <c r="BJ70" s="14"/>
      <c r="BK70" s="14"/>
      <c r="BL70" s="15"/>
      <c r="BM70" s="13">
        <v>65</v>
      </c>
      <c r="BN70" s="14" t="s">
        <v>128</v>
      </c>
      <c r="BO70" s="14" t="s">
        <v>129</v>
      </c>
      <c r="BP70" s="15" t="s">
        <v>87</v>
      </c>
      <c r="BQ70" s="13"/>
      <c r="BR70" s="14"/>
      <c r="BS70" s="14"/>
      <c r="BT70" s="15"/>
      <c r="BU70" s="13">
        <v>65</v>
      </c>
      <c r="BV70" s="14" t="s">
        <v>128</v>
      </c>
      <c r="BW70" s="14" t="s">
        <v>129</v>
      </c>
      <c r="BX70" s="15" t="s">
        <v>48</v>
      </c>
      <c r="BY70" s="13"/>
      <c r="BZ70" s="14"/>
      <c r="CA70" s="14"/>
      <c r="CB70" s="15"/>
    </row>
    <row r="71" spans="1:80" ht="30" x14ac:dyDescent="0.2">
      <c r="A71" s="13"/>
      <c r="B71" s="14"/>
      <c r="C71" s="14"/>
      <c r="D71" s="15"/>
      <c r="E71" s="13"/>
      <c r="F71" s="14"/>
      <c r="G71" s="14"/>
      <c r="H71" s="15"/>
      <c r="I71" s="13"/>
      <c r="J71" s="14"/>
      <c r="K71" s="14"/>
      <c r="L71" s="15"/>
      <c r="M71" s="13">
        <v>66</v>
      </c>
      <c r="N71" s="14" t="s">
        <v>128</v>
      </c>
      <c r="O71" s="14" t="s">
        <v>188</v>
      </c>
      <c r="P71" s="15" t="s">
        <v>81</v>
      </c>
      <c r="Q71" s="13">
        <v>66</v>
      </c>
      <c r="R71" s="14" t="s">
        <v>128</v>
      </c>
      <c r="S71" s="14" t="s">
        <v>188</v>
      </c>
      <c r="T71" s="15" t="s">
        <v>81</v>
      </c>
      <c r="U71" s="13">
        <v>66</v>
      </c>
      <c r="V71" s="14" t="s">
        <v>97</v>
      </c>
      <c r="W71" s="14" t="s">
        <v>186</v>
      </c>
      <c r="X71" s="15" t="s">
        <v>82</v>
      </c>
      <c r="Y71" s="13"/>
      <c r="Z71" s="14"/>
      <c r="AA71" s="14"/>
      <c r="AB71" s="15"/>
      <c r="AC71" s="13">
        <v>66</v>
      </c>
      <c r="AD71" s="14" t="s">
        <v>128</v>
      </c>
      <c r="AE71" s="14" t="s">
        <v>188</v>
      </c>
      <c r="AF71" s="15" t="s">
        <v>82</v>
      </c>
      <c r="AG71" s="13">
        <v>66</v>
      </c>
      <c r="AH71" s="14" t="s">
        <v>128</v>
      </c>
      <c r="AI71" s="14" t="s">
        <v>188</v>
      </c>
      <c r="AJ71" s="15" t="s">
        <v>82</v>
      </c>
      <c r="AK71" s="13"/>
      <c r="AL71" s="15"/>
      <c r="AM71" s="15"/>
      <c r="AN71" s="15"/>
      <c r="AO71" s="13">
        <v>66</v>
      </c>
      <c r="AP71" s="14" t="s">
        <v>128</v>
      </c>
      <c r="AQ71" s="14" t="s">
        <v>188</v>
      </c>
      <c r="AR71" s="15" t="s">
        <v>87</v>
      </c>
      <c r="AS71" s="13"/>
      <c r="AT71" s="14"/>
      <c r="AU71" s="14"/>
      <c r="AV71" s="15"/>
      <c r="AW71" s="13">
        <v>66</v>
      </c>
      <c r="AX71" s="14" t="s">
        <v>128</v>
      </c>
      <c r="AY71" s="14" t="s">
        <v>188</v>
      </c>
      <c r="AZ71" s="15" t="s">
        <v>87</v>
      </c>
      <c r="BA71" s="13">
        <v>66</v>
      </c>
      <c r="BB71" s="14" t="s">
        <v>128</v>
      </c>
      <c r="BC71" s="14" t="s">
        <v>188</v>
      </c>
      <c r="BD71" s="15" t="s">
        <v>87</v>
      </c>
      <c r="BE71" s="13">
        <v>66</v>
      </c>
      <c r="BF71" s="14" t="s">
        <v>128</v>
      </c>
      <c r="BG71" s="14" t="s">
        <v>188</v>
      </c>
      <c r="BH71" s="15" t="s">
        <v>87</v>
      </c>
      <c r="BI71" s="13"/>
      <c r="BJ71" s="14"/>
      <c r="BK71" s="14"/>
      <c r="BL71" s="15"/>
      <c r="BM71" s="13">
        <v>66</v>
      </c>
      <c r="BN71" s="14" t="s">
        <v>128</v>
      </c>
      <c r="BO71" s="14" t="s">
        <v>188</v>
      </c>
      <c r="BP71" s="15" t="s">
        <v>87</v>
      </c>
      <c r="BQ71" s="13"/>
      <c r="BR71" s="14"/>
      <c r="BS71" s="14"/>
      <c r="BT71" s="15"/>
      <c r="BU71" s="13">
        <v>66</v>
      </c>
      <c r="BV71" s="14" t="s">
        <v>128</v>
      </c>
      <c r="BW71" s="14" t="s">
        <v>188</v>
      </c>
      <c r="BX71" s="15" t="s">
        <v>48</v>
      </c>
      <c r="BY71" s="13"/>
      <c r="BZ71" s="14"/>
      <c r="CA71" s="14"/>
      <c r="CB71" s="15"/>
    </row>
    <row r="72" spans="1:80" ht="30" x14ac:dyDescent="0.2">
      <c r="A72" s="13"/>
      <c r="B72" s="14"/>
      <c r="C72" s="14"/>
      <c r="D72" s="15"/>
      <c r="E72" s="13"/>
      <c r="F72" s="14"/>
      <c r="G72" s="14"/>
      <c r="H72" s="15"/>
      <c r="I72" s="13"/>
      <c r="J72" s="14"/>
      <c r="K72" s="14"/>
      <c r="L72" s="15"/>
      <c r="M72" s="13">
        <v>67</v>
      </c>
      <c r="N72" s="14" t="s">
        <v>128</v>
      </c>
      <c r="O72" s="14" t="s">
        <v>182</v>
      </c>
      <c r="P72" s="15" t="s">
        <v>81</v>
      </c>
      <c r="Q72" s="13">
        <v>67</v>
      </c>
      <c r="R72" s="14" t="s">
        <v>128</v>
      </c>
      <c r="S72" s="14" t="s">
        <v>182</v>
      </c>
      <c r="T72" s="15" t="s">
        <v>81</v>
      </c>
      <c r="U72" s="13">
        <v>67</v>
      </c>
      <c r="V72" s="14" t="s">
        <v>97</v>
      </c>
      <c r="W72" s="14" t="s">
        <v>183</v>
      </c>
      <c r="X72" s="15" t="s">
        <v>82</v>
      </c>
      <c r="Y72" s="13"/>
      <c r="Z72" s="14"/>
      <c r="AA72" s="14"/>
      <c r="AB72" s="15"/>
      <c r="AC72" s="13">
        <v>67</v>
      </c>
      <c r="AD72" s="14" t="s">
        <v>128</v>
      </c>
      <c r="AE72" s="14" t="s">
        <v>182</v>
      </c>
      <c r="AF72" s="15" t="s">
        <v>82</v>
      </c>
      <c r="AG72" s="13">
        <v>67</v>
      </c>
      <c r="AH72" s="14" t="s">
        <v>128</v>
      </c>
      <c r="AI72" s="14" t="s">
        <v>182</v>
      </c>
      <c r="AJ72" s="15" t="s">
        <v>82</v>
      </c>
      <c r="AK72" s="13"/>
      <c r="AL72" s="15"/>
      <c r="AM72" s="15"/>
      <c r="AN72" s="15"/>
      <c r="AO72" s="13">
        <v>67</v>
      </c>
      <c r="AP72" s="14" t="s">
        <v>128</v>
      </c>
      <c r="AQ72" s="14" t="s">
        <v>182</v>
      </c>
      <c r="AR72" s="15" t="s">
        <v>87</v>
      </c>
      <c r="AS72" s="13"/>
      <c r="AT72" s="14"/>
      <c r="AU72" s="14"/>
      <c r="AV72" s="15"/>
      <c r="AW72" s="13">
        <v>67</v>
      </c>
      <c r="AX72" s="14" t="s">
        <v>128</v>
      </c>
      <c r="AY72" s="14" t="s">
        <v>182</v>
      </c>
      <c r="AZ72" s="15" t="s">
        <v>87</v>
      </c>
      <c r="BA72" s="13">
        <v>67</v>
      </c>
      <c r="BB72" s="14" t="s">
        <v>128</v>
      </c>
      <c r="BC72" s="14" t="s">
        <v>182</v>
      </c>
      <c r="BD72" s="15" t="s">
        <v>87</v>
      </c>
      <c r="BE72" s="13">
        <v>67</v>
      </c>
      <c r="BF72" s="14" t="s">
        <v>128</v>
      </c>
      <c r="BG72" s="14" t="s">
        <v>182</v>
      </c>
      <c r="BH72" s="15" t="s">
        <v>87</v>
      </c>
      <c r="BI72" s="13"/>
      <c r="BJ72" s="14"/>
      <c r="BK72" s="14"/>
      <c r="BL72" s="15"/>
      <c r="BM72" s="13">
        <v>67</v>
      </c>
      <c r="BN72" s="14" t="s">
        <v>128</v>
      </c>
      <c r="BO72" s="14" t="s">
        <v>182</v>
      </c>
      <c r="BP72" s="15" t="s">
        <v>87</v>
      </c>
      <c r="BQ72" s="13"/>
      <c r="BR72" s="14"/>
      <c r="BS72" s="14"/>
      <c r="BT72" s="15"/>
      <c r="BU72" s="13">
        <v>67</v>
      </c>
      <c r="BV72" s="14" t="s">
        <v>128</v>
      </c>
      <c r="BW72" s="14" t="s">
        <v>182</v>
      </c>
      <c r="BX72" s="15" t="s">
        <v>48</v>
      </c>
      <c r="BY72" s="13"/>
      <c r="BZ72" s="14"/>
      <c r="CA72" s="14"/>
      <c r="CB72" s="15"/>
    </row>
    <row r="73" spans="1:80" ht="30" x14ac:dyDescent="0.2">
      <c r="A73" s="13"/>
      <c r="B73" s="14"/>
      <c r="C73" s="14"/>
      <c r="D73" s="15"/>
      <c r="E73" s="13"/>
      <c r="F73" s="14"/>
      <c r="G73" s="14"/>
      <c r="H73" s="15"/>
      <c r="I73" s="13"/>
      <c r="J73" s="14"/>
      <c r="K73" s="14"/>
      <c r="L73" s="15"/>
      <c r="M73" s="13">
        <v>68</v>
      </c>
      <c r="N73" s="14" t="s">
        <v>128</v>
      </c>
      <c r="O73" s="14" t="s">
        <v>189</v>
      </c>
      <c r="P73" s="15" t="s">
        <v>81</v>
      </c>
      <c r="Q73" s="13">
        <v>68</v>
      </c>
      <c r="R73" s="14" t="s">
        <v>128</v>
      </c>
      <c r="S73" s="14" t="s">
        <v>189</v>
      </c>
      <c r="T73" s="15" t="s">
        <v>81</v>
      </c>
      <c r="U73" s="13">
        <v>68</v>
      </c>
      <c r="V73" s="14" t="s">
        <v>97</v>
      </c>
      <c r="W73" s="14" t="s">
        <v>175</v>
      </c>
      <c r="X73" s="15" t="s">
        <v>82</v>
      </c>
      <c r="Y73" s="13"/>
      <c r="Z73" s="14"/>
      <c r="AA73" s="14"/>
      <c r="AB73" s="15"/>
      <c r="AC73" s="13">
        <v>68</v>
      </c>
      <c r="AD73" s="14" t="s">
        <v>128</v>
      </c>
      <c r="AE73" s="14" t="s">
        <v>189</v>
      </c>
      <c r="AF73" s="15" t="s">
        <v>82</v>
      </c>
      <c r="AG73" s="13">
        <v>68</v>
      </c>
      <c r="AH73" s="14" t="s">
        <v>128</v>
      </c>
      <c r="AI73" s="14" t="s">
        <v>189</v>
      </c>
      <c r="AJ73" s="15" t="s">
        <v>82</v>
      </c>
      <c r="AK73" s="13"/>
      <c r="AL73" s="15"/>
      <c r="AM73" s="15"/>
      <c r="AN73" s="15"/>
      <c r="AO73" s="13">
        <v>68</v>
      </c>
      <c r="AP73" s="14" t="s">
        <v>128</v>
      </c>
      <c r="AQ73" s="14" t="s">
        <v>189</v>
      </c>
      <c r="AR73" s="15" t="s">
        <v>87</v>
      </c>
      <c r="AS73" s="13"/>
      <c r="AT73" s="14"/>
      <c r="AU73" s="14"/>
      <c r="AV73" s="15"/>
      <c r="AW73" s="13">
        <v>68</v>
      </c>
      <c r="AX73" s="14" t="s">
        <v>128</v>
      </c>
      <c r="AY73" s="14" t="s">
        <v>189</v>
      </c>
      <c r="AZ73" s="15" t="s">
        <v>87</v>
      </c>
      <c r="BA73" s="13">
        <v>68</v>
      </c>
      <c r="BB73" s="14" t="s">
        <v>128</v>
      </c>
      <c r="BC73" s="14" t="s">
        <v>189</v>
      </c>
      <c r="BD73" s="15" t="s">
        <v>87</v>
      </c>
      <c r="BE73" s="13">
        <v>68</v>
      </c>
      <c r="BF73" s="14" t="s">
        <v>128</v>
      </c>
      <c r="BG73" s="14" t="s">
        <v>189</v>
      </c>
      <c r="BH73" s="15" t="s">
        <v>87</v>
      </c>
      <c r="BI73" s="13"/>
      <c r="BJ73" s="14"/>
      <c r="BK73" s="14"/>
      <c r="BL73" s="15"/>
      <c r="BM73" s="13">
        <v>68</v>
      </c>
      <c r="BN73" s="14" t="s">
        <v>128</v>
      </c>
      <c r="BO73" s="14" t="s">
        <v>189</v>
      </c>
      <c r="BP73" s="15" t="s">
        <v>87</v>
      </c>
      <c r="BQ73" s="13"/>
      <c r="BR73" s="14"/>
      <c r="BS73" s="14"/>
      <c r="BT73" s="15"/>
      <c r="BU73" s="13">
        <v>68</v>
      </c>
      <c r="BV73" s="14" t="s">
        <v>128</v>
      </c>
      <c r="BW73" s="14" t="s">
        <v>189</v>
      </c>
      <c r="BX73" s="15" t="s">
        <v>48</v>
      </c>
      <c r="BY73" s="13"/>
      <c r="BZ73" s="14"/>
      <c r="CA73" s="14"/>
      <c r="CB73" s="15"/>
    </row>
    <row r="74" spans="1:80" ht="30" x14ac:dyDescent="0.2">
      <c r="A74" s="13"/>
      <c r="B74" s="14"/>
      <c r="C74" s="14"/>
      <c r="D74" s="15"/>
      <c r="E74" s="13"/>
      <c r="F74" s="14"/>
      <c r="G74" s="14"/>
      <c r="H74" s="15"/>
      <c r="I74" s="13"/>
      <c r="J74" s="14"/>
      <c r="K74" s="14"/>
      <c r="L74" s="15"/>
      <c r="M74" s="13">
        <v>69</v>
      </c>
      <c r="N74" s="14" t="s">
        <v>128</v>
      </c>
      <c r="O74" s="14" t="s">
        <v>190</v>
      </c>
      <c r="P74" s="15" t="s">
        <v>81</v>
      </c>
      <c r="Q74" s="13">
        <v>69</v>
      </c>
      <c r="R74" s="14" t="s">
        <v>128</v>
      </c>
      <c r="S74" s="14" t="s">
        <v>190</v>
      </c>
      <c r="T74" s="15" t="s">
        <v>81</v>
      </c>
      <c r="U74" s="13"/>
      <c r="V74" s="14" t="s">
        <v>97</v>
      </c>
      <c r="W74" s="14" t="s">
        <v>176</v>
      </c>
      <c r="X74" s="15" t="s">
        <v>82</v>
      </c>
      <c r="Y74" s="13"/>
      <c r="Z74" s="14"/>
      <c r="AA74" s="14"/>
      <c r="AB74" s="15"/>
      <c r="AC74" s="13">
        <v>69</v>
      </c>
      <c r="AD74" s="14" t="s">
        <v>128</v>
      </c>
      <c r="AE74" s="14" t="s">
        <v>190</v>
      </c>
      <c r="AF74" s="15" t="s">
        <v>82</v>
      </c>
      <c r="AG74" s="13">
        <v>69</v>
      </c>
      <c r="AH74" s="14" t="s">
        <v>128</v>
      </c>
      <c r="AI74" s="14" t="s">
        <v>190</v>
      </c>
      <c r="AJ74" s="15" t="s">
        <v>82</v>
      </c>
      <c r="AK74" s="13"/>
      <c r="AL74" s="15"/>
      <c r="AM74" s="15"/>
      <c r="AN74" s="15"/>
      <c r="AO74" s="13">
        <v>69</v>
      </c>
      <c r="AP74" s="14" t="s">
        <v>128</v>
      </c>
      <c r="AQ74" s="14" t="s">
        <v>190</v>
      </c>
      <c r="AR74" s="15" t="s">
        <v>87</v>
      </c>
      <c r="AS74" s="13"/>
      <c r="AT74" s="14"/>
      <c r="AU74" s="14"/>
      <c r="AV74" s="15"/>
      <c r="AW74" s="13">
        <v>69</v>
      </c>
      <c r="AX74" s="14" t="s">
        <v>128</v>
      </c>
      <c r="AY74" s="14" t="s">
        <v>190</v>
      </c>
      <c r="AZ74" s="15" t="s">
        <v>87</v>
      </c>
      <c r="BA74" s="13">
        <v>69</v>
      </c>
      <c r="BB74" s="14" t="s">
        <v>128</v>
      </c>
      <c r="BC74" s="14" t="s">
        <v>190</v>
      </c>
      <c r="BD74" s="15" t="s">
        <v>87</v>
      </c>
      <c r="BE74" s="13">
        <v>69</v>
      </c>
      <c r="BF74" s="14" t="s">
        <v>128</v>
      </c>
      <c r="BG74" s="14" t="s">
        <v>190</v>
      </c>
      <c r="BH74" s="15" t="s">
        <v>87</v>
      </c>
      <c r="BI74" s="13"/>
      <c r="BJ74" s="14"/>
      <c r="BK74" s="14"/>
      <c r="BL74" s="15"/>
      <c r="BM74" s="13">
        <v>69</v>
      </c>
      <c r="BN74" s="14" t="s">
        <v>128</v>
      </c>
      <c r="BO74" s="14" t="s">
        <v>190</v>
      </c>
      <c r="BP74" s="15" t="s">
        <v>87</v>
      </c>
      <c r="BQ74" s="13"/>
      <c r="BR74" s="14"/>
      <c r="BS74" s="14"/>
      <c r="BT74" s="15"/>
      <c r="BU74" s="13">
        <v>69</v>
      </c>
      <c r="BV74" s="14" t="s">
        <v>128</v>
      </c>
      <c r="BW74" s="14" t="s">
        <v>190</v>
      </c>
      <c r="BX74" s="15" t="s">
        <v>48</v>
      </c>
      <c r="BY74" s="13"/>
      <c r="BZ74" s="14"/>
      <c r="CA74" s="14"/>
      <c r="CB74" s="15"/>
    </row>
    <row r="75" spans="1:80" ht="30" x14ac:dyDescent="0.2">
      <c r="A75" s="13"/>
      <c r="B75" s="14"/>
      <c r="C75" s="14"/>
      <c r="D75" s="15"/>
      <c r="E75" s="13"/>
      <c r="F75" s="14"/>
      <c r="G75" s="14"/>
      <c r="H75" s="15"/>
      <c r="I75" s="13"/>
      <c r="J75" s="14"/>
      <c r="K75" s="14"/>
      <c r="L75" s="15"/>
      <c r="M75" s="13">
        <v>70</v>
      </c>
      <c r="N75" s="14" t="s">
        <v>131</v>
      </c>
      <c r="O75" s="14" t="s">
        <v>180</v>
      </c>
      <c r="P75" s="15" t="s">
        <v>81</v>
      </c>
      <c r="Q75" s="13">
        <v>70</v>
      </c>
      <c r="R75" s="14" t="s">
        <v>131</v>
      </c>
      <c r="S75" s="14" t="s">
        <v>180</v>
      </c>
      <c r="T75" s="15" t="s">
        <v>81</v>
      </c>
      <c r="U75" s="13"/>
      <c r="V75" s="14" t="s">
        <v>135</v>
      </c>
      <c r="W75" s="14" t="s">
        <v>136</v>
      </c>
      <c r="X75" s="15" t="s">
        <v>82</v>
      </c>
      <c r="Y75" s="13"/>
      <c r="Z75" s="14"/>
      <c r="AA75" s="14"/>
      <c r="AB75" s="15"/>
      <c r="AC75" s="13">
        <v>70</v>
      </c>
      <c r="AD75" s="14" t="s">
        <v>131</v>
      </c>
      <c r="AE75" s="14" t="s">
        <v>180</v>
      </c>
      <c r="AF75" s="15" t="s">
        <v>82</v>
      </c>
      <c r="AG75" s="13">
        <v>70</v>
      </c>
      <c r="AH75" s="14" t="s">
        <v>131</v>
      </c>
      <c r="AI75" s="14" t="s">
        <v>180</v>
      </c>
      <c r="AJ75" s="15" t="s">
        <v>82</v>
      </c>
      <c r="AK75" s="13"/>
      <c r="AL75" s="15"/>
      <c r="AM75" s="15"/>
      <c r="AN75" s="15"/>
      <c r="AO75" s="13">
        <v>70</v>
      </c>
      <c r="AP75" s="14" t="s">
        <v>131</v>
      </c>
      <c r="AQ75" s="14" t="s">
        <v>180</v>
      </c>
      <c r="AR75" s="15" t="s">
        <v>87</v>
      </c>
      <c r="AS75" s="13"/>
      <c r="AT75" s="14"/>
      <c r="AU75" s="14"/>
      <c r="AV75" s="15"/>
      <c r="AW75" s="13">
        <v>70</v>
      </c>
      <c r="AX75" s="14" t="s">
        <v>131</v>
      </c>
      <c r="AY75" s="14" t="s">
        <v>180</v>
      </c>
      <c r="AZ75" s="15" t="s">
        <v>87</v>
      </c>
      <c r="BA75" s="13">
        <v>70</v>
      </c>
      <c r="BB75" s="14" t="s">
        <v>131</v>
      </c>
      <c r="BC75" s="14" t="s">
        <v>180</v>
      </c>
      <c r="BD75" s="15" t="s">
        <v>87</v>
      </c>
      <c r="BE75" s="13">
        <v>70</v>
      </c>
      <c r="BF75" s="14" t="s">
        <v>131</v>
      </c>
      <c r="BG75" s="14" t="s">
        <v>180</v>
      </c>
      <c r="BH75" s="15" t="s">
        <v>87</v>
      </c>
      <c r="BI75" s="13"/>
      <c r="BJ75" s="14"/>
      <c r="BK75" s="14"/>
      <c r="BL75" s="15"/>
      <c r="BM75" s="13">
        <v>70</v>
      </c>
      <c r="BN75" s="14" t="s">
        <v>131</v>
      </c>
      <c r="BO75" s="14" t="s">
        <v>180</v>
      </c>
      <c r="BP75" s="15" t="s">
        <v>87</v>
      </c>
      <c r="BQ75" s="13"/>
      <c r="BR75" s="14"/>
      <c r="BS75" s="14"/>
      <c r="BT75" s="15"/>
      <c r="BU75" s="13">
        <v>70</v>
      </c>
      <c r="BV75" s="14" t="s">
        <v>131</v>
      </c>
      <c r="BW75" s="14" t="s">
        <v>180</v>
      </c>
      <c r="BX75" s="15" t="s">
        <v>48</v>
      </c>
      <c r="BY75" s="13"/>
      <c r="BZ75" s="14"/>
      <c r="CA75" s="14"/>
      <c r="CB75" s="15"/>
    </row>
    <row r="76" spans="1:80" ht="15" x14ac:dyDescent="0.2">
      <c r="A76" s="13"/>
      <c r="B76" s="14"/>
      <c r="C76" s="14"/>
      <c r="D76" s="15"/>
      <c r="E76" s="13"/>
      <c r="F76" s="14"/>
      <c r="G76" s="14"/>
      <c r="H76" s="15"/>
      <c r="I76" s="13"/>
      <c r="J76" s="14"/>
      <c r="K76" s="14"/>
      <c r="L76" s="15"/>
      <c r="M76" s="13">
        <v>71</v>
      </c>
      <c r="N76" s="14" t="s">
        <v>131</v>
      </c>
      <c r="O76" s="14" t="s">
        <v>132</v>
      </c>
      <c r="P76" s="15" t="s">
        <v>81</v>
      </c>
      <c r="Q76" s="13">
        <v>71</v>
      </c>
      <c r="R76" s="14" t="s">
        <v>131</v>
      </c>
      <c r="S76" s="14" t="s">
        <v>132</v>
      </c>
      <c r="T76" s="15" t="s">
        <v>81</v>
      </c>
      <c r="U76" s="13"/>
      <c r="V76" s="14"/>
      <c r="W76" s="14"/>
      <c r="X76" s="15"/>
      <c r="Y76" s="13"/>
      <c r="Z76" s="14"/>
      <c r="AA76" s="14"/>
      <c r="AB76" s="15"/>
      <c r="AC76" s="13">
        <v>71</v>
      </c>
      <c r="AD76" s="14" t="s">
        <v>131</v>
      </c>
      <c r="AE76" s="14" t="s">
        <v>132</v>
      </c>
      <c r="AF76" s="15" t="s">
        <v>82</v>
      </c>
      <c r="AG76" s="13">
        <v>71</v>
      </c>
      <c r="AH76" s="14" t="s">
        <v>131</v>
      </c>
      <c r="AI76" s="14" t="s">
        <v>132</v>
      </c>
      <c r="AJ76" s="15" t="s">
        <v>82</v>
      </c>
      <c r="AK76" s="13"/>
      <c r="AL76" s="15"/>
      <c r="AM76" s="15"/>
      <c r="AN76" s="15"/>
      <c r="AO76" s="13">
        <v>71</v>
      </c>
      <c r="AP76" s="14" t="s">
        <v>131</v>
      </c>
      <c r="AQ76" s="14" t="s">
        <v>132</v>
      </c>
      <c r="AR76" s="15" t="s">
        <v>87</v>
      </c>
      <c r="AS76" s="13"/>
      <c r="AT76" s="14"/>
      <c r="AU76" s="14"/>
      <c r="AV76" s="15"/>
      <c r="AW76" s="13">
        <v>71</v>
      </c>
      <c r="AX76" s="14" t="s">
        <v>131</v>
      </c>
      <c r="AY76" s="14" t="s">
        <v>132</v>
      </c>
      <c r="AZ76" s="15" t="s">
        <v>87</v>
      </c>
      <c r="BA76" s="13">
        <v>71</v>
      </c>
      <c r="BB76" s="14" t="s">
        <v>131</v>
      </c>
      <c r="BC76" s="14" t="s">
        <v>132</v>
      </c>
      <c r="BD76" s="15" t="s">
        <v>87</v>
      </c>
      <c r="BE76" s="13">
        <v>71</v>
      </c>
      <c r="BF76" s="14" t="s">
        <v>131</v>
      </c>
      <c r="BG76" s="14" t="s">
        <v>132</v>
      </c>
      <c r="BH76" s="15" t="s">
        <v>87</v>
      </c>
      <c r="BI76" s="13"/>
      <c r="BJ76" s="14"/>
      <c r="BK76" s="14"/>
      <c r="BL76" s="15"/>
      <c r="BM76" s="13">
        <v>71</v>
      </c>
      <c r="BN76" s="14" t="s">
        <v>131</v>
      </c>
      <c r="BO76" s="14" t="s">
        <v>132</v>
      </c>
      <c r="BP76" s="15" t="s">
        <v>87</v>
      </c>
      <c r="BQ76" s="13"/>
      <c r="BR76" s="14"/>
      <c r="BS76" s="14"/>
      <c r="BT76" s="15"/>
      <c r="BU76" s="13">
        <v>71</v>
      </c>
      <c r="BV76" s="14" t="s">
        <v>131</v>
      </c>
      <c r="BW76" s="14" t="s">
        <v>132</v>
      </c>
      <c r="BX76" s="15" t="s">
        <v>48</v>
      </c>
      <c r="BY76" s="13"/>
      <c r="BZ76" s="14"/>
      <c r="CA76" s="14"/>
      <c r="CB76" s="15"/>
    </row>
    <row r="77" spans="1:80" ht="30" x14ac:dyDescent="0.2">
      <c r="A77" s="13"/>
      <c r="B77" s="14"/>
      <c r="C77" s="14"/>
      <c r="D77" s="15"/>
      <c r="E77" s="13"/>
      <c r="F77" s="14"/>
      <c r="G77" s="14"/>
      <c r="H77" s="15"/>
      <c r="I77" s="13"/>
      <c r="J77" s="14"/>
      <c r="K77" s="14"/>
      <c r="L77" s="15"/>
      <c r="M77" s="13">
        <v>72</v>
      </c>
      <c r="N77" s="14" t="s">
        <v>131</v>
      </c>
      <c r="O77" s="14" t="s">
        <v>184</v>
      </c>
      <c r="P77" s="15" t="s">
        <v>81</v>
      </c>
      <c r="Q77" s="13">
        <v>72</v>
      </c>
      <c r="R77" s="14" t="s">
        <v>131</v>
      </c>
      <c r="S77" s="14" t="s">
        <v>184</v>
      </c>
      <c r="T77" s="15" t="s">
        <v>81</v>
      </c>
      <c r="U77" s="13"/>
      <c r="V77" s="14"/>
      <c r="W77" s="14"/>
      <c r="X77" s="15"/>
      <c r="Y77" s="13"/>
      <c r="Z77" s="14"/>
      <c r="AA77" s="14"/>
      <c r="AB77" s="15"/>
      <c r="AC77" s="13">
        <v>72</v>
      </c>
      <c r="AD77" s="14" t="s">
        <v>131</v>
      </c>
      <c r="AE77" s="14" t="s">
        <v>184</v>
      </c>
      <c r="AF77" s="15" t="s">
        <v>82</v>
      </c>
      <c r="AG77" s="13">
        <v>72</v>
      </c>
      <c r="AH77" s="14" t="s">
        <v>131</v>
      </c>
      <c r="AI77" s="14" t="s">
        <v>184</v>
      </c>
      <c r="AJ77" s="15" t="s">
        <v>82</v>
      </c>
      <c r="AK77" s="13"/>
      <c r="AL77" s="15"/>
      <c r="AM77" s="15"/>
      <c r="AN77" s="15"/>
      <c r="AO77" s="13">
        <v>72</v>
      </c>
      <c r="AP77" s="14" t="s">
        <v>131</v>
      </c>
      <c r="AQ77" s="14" t="s">
        <v>184</v>
      </c>
      <c r="AR77" s="15" t="s">
        <v>87</v>
      </c>
      <c r="AS77" s="13"/>
      <c r="AT77" s="14"/>
      <c r="AU77" s="14"/>
      <c r="AV77" s="15"/>
      <c r="AW77" s="13">
        <v>72</v>
      </c>
      <c r="AX77" s="14" t="s">
        <v>131</v>
      </c>
      <c r="AY77" s="14" t="s">
        <v>184</v>
      </c>
      <c r="AZ77" s="15" t="s">
        <v>87</v>
      </c>
      <c r="BA77" s="13">
        <v>72</v>
      </c>
      <c r="BB77" s="14" t="s">
        <v>131</v>
      </c>
      <c r="BC77" s="14" t="s">
        <v>184</v>
      </c>
      <c r="BD77" s="15" t="s">
        <v>87</v>
      </c>
      <c r="BE77" s="13">
        <v>72</v>
      </c>
      <c r="BF77" s="14" t="s">
        <v>131</v>
      </c>
      <c r="BG77" s="14" t="s">
        <v>184</v>
      </c>
      <c r="BH77" s="15" t="s">
        <v>87</v>
      </c>
      <c r="BI77" s="13"/>
      <c r="BJ77" s="14"/>
      <c r="BK77" s="14"/>
      <c r="BL77" s="15"/>
      <c r="BM77" s="13">
        <v>72</v>
      </c>
      <c r="BN77" s="14" t="s">
        <v>131</v>
      </c>
      <c r="BO77" s="14" t="s">
        <v>184</v>
      </c>
      <c r="BP77" s="15" t="s">
        <v>87</v>
      </c>
      <c r="BQ77" s="13"/>
      <c r="BR77" s="14"/>
      <c r="BS77" s="14"/>
      <c r="BT77" s="15"/>
      <c r="BU77" s="13">
        <v>72</v>
      </c>
      <c r="BV77" s="14" t="s">
        <v>131</v>
      </c>
      <c r="BW77" s="14" t="s">
        <v>184</v>
      </c>
      <c r="BX77" s="15" t="s">
        <v>48</v>
      </c>
      <c r="BY77" s="13"/>
      <c r="BZ77" s="14"/>
      <c r="CA77" s="14"/>
      <c r="CB77" s="15"/>
    </row>
    <row r="78" spans="1:80" ht="15" x14ac:dyDescent="0.2">
      <c r="A78" s="13"/>
      <c r="B78" s="14"/>
      <c r="C78" s="14"/>
      <c r="D78" s="15"/>
      <c r="E78" s="13"/>
      <c r="F78" s="14"/>
      <c r="G78" s="14"/>
      <c r="H78" s="15"/>
      <c r="I78" s="13"/>
      <c r="J78" s="14"/>
      <c r="K78" s="14"/>
      <c r="L78" s="15"/>
      <c r="M78" s="13">
        <v>73</v>
      </c>
      <c r="N78" s="14" t="s">
        <v>131</v>
      </c>
      <c r="O78" s="14" t="s">
        <v>185</v>
      </c>
      <c r="P78" s="15" t="s">
        <v>81</v>
      </c>
      <c r="Q78" s="13">
        <v>73</v>
      </c>
      <c r="R78" s="14" t="s">
        <v>131</v>
      </c>
      <c r="S78" s="14" t="s">
        <v>185</v>
      </c>
      <c r="T78" s="15" t="s">
        <v>81</v>
      </c>
      <c r="U78" s="13"/>
      <c r="V78" s="14"/>
      <c r="W78" s="14"/>
      <c r="X78" s="15"/>
      <c r="Y78" s="13"/>
      <c r="Z78" s="14"/>
      <c r="AA78" s="14"/>
      <c r="AB78" s="15"/>
      <c r="AC78" s="13">
        <v>73</v>
      </c>
      <c r="AD78" s="14" t="s">
        <v>131</v>
      </c>
      <c r="AE78" s="14" t="s">
        <v>185</v>
      </c>
      <c r="AF78" s="15" t="s">
        <v>82</v>
      </c>
      <c r="AG78" s="13">
        <v>73</v>
      </c>
      <c r="AH78" s="14" t="s">
        <v>131</v>
      </c>
      <c r="AI78" s="14" t="s">
        <v>185</v>
      </c>
      <c r="AJ78" s="15" t="s">
        <v>82</v>
      </c>
      <c r="AK78" s="13"/>
      <c r="AL78" s="15"/>
      <c r="AM78" s="15"/>
      <c r="AN78" s="15"/>
      <c r="AO78" s="13">
        <v>73</v>
      </c>
      <c r="AP78" s="14" t="s">
        <v>131</v>
      </c>
      <c r="AQ78" s="14" t="s">
        <v>185</v>
      </c>
      <c r="AR78" s="15" t="s">
        <v>87</v>
      </c>
      <c r="AS78" s="13"/>
      <c r="AT78" s="14"/>
      <c r="AU78" s="14"/>
      <c r="AV78" s="15"/>
      <c r="AW78" s="13">
        <v>73</v>
      </c>
      <c r="AX78" s="14" t="s">
        <v>131</v>
      </c>
      <c r="AY78" s="14" t="s">
        <v>185</v>
      </c>
      <c r="AZ78" s="15" t="s">
        <v>87</v>
      </c>
      <c r="BA78" s="13">
        <v>73</v>
      </c>
      <c r="BB78" s="14" t="s">
        <v>131</v>
      </c>
      <c r="BC78" s="14" t="s">
        <v>185</v>
      </c>
      <c r="BD78" s="15" t="s">
        <v>87</v>
      </c>
      <c r="BE78" s="13">
        <v>73</v>
      </c>
      <c r="BF78" s="14" t="s">
        <v>131</v>
      </c>
      <c r="BG78" s="14" t="s">
        <v>185</v>
      </c>
      <c r="BH78" s="15" t="s">
        <v>87</v>
      </c>
      <c r="BI78" s="13"/>
      <c r="BJ78" s="14"/>
      <c r="BK78" s="14"/>
      <c r="BL78" s="15"/>
      <c r="BM78" s="13">
        <v>73</v>
      </c>
      <c r="BN78" s="14" t="s">
        <v>131</v>
      </c>
      <c r="BO78" s="14" t="s">
        <v>185</v>
      </c>
      <c r="BP78" s="15" t="s">
        <v>87</v>
      </c>
      <c r="BQ78" s="13"/>
      <c r="BR78" s="14"/>
      <c r="BS78" s="14"/>
      <c r="BT78" s="15"/>
      <c r="BU78" s="13">
        <v>73</v>
      </c>
      <c r="BV78" s="14" t="s">
        <v>131</v>
      </c>
      <c r="BW78" s="14" t="s">
        <v>185</v>
      </c>
      <c r="BX78" s="15" t="s">
        <v>48</v>
      </c>
      <c r="BY78" s="13"/>
      <c r="BZ78" s="14"/>
      <c r="CA78" s="14"/>
      <c r="CB78" s="15"/>
    </row>
    <row r="79" spans="1:80" ht="30" x14ac:dyDescent="0.2">
      <c r="A79" s="13"/>
      <c r="B79" s="14"/>
      <c r="C79" s="14"/>
      <c r="D79" s="15"/>
      <c r="E79" s="13"/>
      <c r="F79" s="14"/>
      <c r="G79" s="14"/>
      <c r="H79" s="15"/>
      <c r="I79" s="13"/>
      <c r="J79" s="14"/>
      <c r="K79" s="14"/>
      <c r="L79" s="15"/>
      <c r="M79" s="13">
        <v>74</v>
      </c>
      <c r="N79" s="14" t="s">
        <v>97</v>
      </c>
      <c r="O79" s="14" t="s">
        <v>167</v>
      </c>
      <c r="P79" s="15" t="s">
        <v>81</v>
      </c>
      <c r="Q79" s="13">
        <v>74</v>
      </c>
      <c r="R79" s="14" t="s">
        <v>97</v>
      </c>
      <c r="S79" s="14" t="s">
        <v>167</v>
      </c>
      <c r="T79" s="15" t="s">
        <v>81</v>
      </c>
      <c r="U79" s="13"/>
      <c r="V79" s="14"/>
      <c r="W79" s="14"/>
      <c r="X79" s="15"/>
      <c r="Y79" s="13"/>
      <c r="Z79" s="14"/>
      <c r="AA79" s="14"/>
      <c r="AB79" s="15"/>
      <c r="AC79" s="13">
        <v>74</v>
      </c>
      <c r="AD79" s="14" t="s">
        <v>97</v>
      </c>
      <c r="AE79" s="14" t="s">
        <v>167</v>
      </c>
      <c r="AF79" s="15" t="s">
        <v>82</v>
      </c>
      <c r="AG79" s="13">
        <v>74</v>
      </c>
      <c r="AH79" s="14" t="s">
        <v>97</v>
      </c>
      <c r="AI79" s="14" t="s">
        <v>167</v>
      </c>
      <c r="AJ79" s="15" t="s">
        <v>82</v>
      </c>
      <c r="AK79" s="13"/>
      <c r="AL79" s="15"/>
      <c r="AM79" s="15"/>
      <c r="AN79" s="15"/>
      <c r="AO79" s="13">
        <v>74</v>
      </c>
      <c r="AP79" s="14" t="s">
        <v>97</v>
      </c>
      <c r="AQ79" s="14" t="s">
        <v>167</v>
      </c>
      <c r="AR79" s="15" t="s">
        <v>87</v>
      </c>
      <c r="AS79" s="13"/>
      <c r="AT79" s="14"/>
      <c r="AU79" s="14"/>
      <c r="AV79" s="15"/>
      <c r="AW79" s="13">
        <v>74</v>
      </c>
      <c r="AX79" s="14" t="s">
        <v>97</v>
      </c>
      <c r="AY79" s="14" t="s">
        <v>167</v>
      </c>
      <c r="AZ79" s="15" t="s">
        <v>87</v>
      </c>
      <c r="BA79" s="13">
        <v>74</v>
      </c>
      <c r="BB79" s="14" t="s">
        <v>97</v>
      </c>
      <c r="BC79" s="14" t="s">
        <v>167</v>
      </c>
      <c r="BD79" s="15" t="s">
        <v>87</v>
      </c>
      <c r="BE79" s="13">
        <v>74</v>
      </c>
      <c r="BF79" s="14" t="s">
        <v>97</v>
      </c>
      <c r="BG79" s="14" t="s">
        <v>167</v>
      </c>
      <c r="BH79" s="15" t="s">
        <v>87</v>
      </c>
      <c r="BI79" s="13"/>
      <c r="BJ79" s="14"/>
      <c r="BK79" s="14"/>
      <c r="BL79" s="15"/>
      <c r="BM79" s="13">
        <v>74</v>
      </c>
      <c r="BN79" s="14" t="s">
        <v>97</v>
      </c>
      <c r="BO79" s="14" t="s">
        <v>167</v>
      </c>
      <c r="BP79" s="15" t="s">
        <v>87</v>
      </c>
      <c r="BQ79" s="13"/>
      <c r="BR79" s="14"/>
      <c r="BS79" s="14"/>
      <c r="BT79" s="15"/>
      <c r="BU79" s="13">
        <v>74</v>
      </c>
      <c r="BV79" s="14" t="s">
        <v>97</v>
      </c>
      <c r="BW79" s="14" t="s">
        <v>167</v>
      </c>
      <c r="BX79" s="15" t="s">
        <v>48</v>
      </c>
      <c r="BY79" s="13"/>
      <c r="BZ79" s="14"/>
      <c r="CA79" s="14"/>
      <c r="CB79" s="15"/>
    </row>
    <row r="80" spans="1:80" ht="30" x14ac:dyDescent="0.2">
      <c r="A80" s="13"/>
      <c r="B80" s="14"/>
      <c r="C80" s="14"/>
      <c r="D80" s="15"/>
      <c r="E80" s="13"/>
      <c r="F80" s="14"/>
      <c r="G80" s="14"/>
      <c r="H80" s="15"/>
      <c r="I80" s="13"/>
      <c r="J80" s="14"/>
      <c r="K80" s="14"/>
      <c r="L80" s="15"/>
      <c r="M80" s="13">
        <v>75</v>
      </c>
      <c r="N80" s="14" t="s">
        <v>97</v>
      </c>
      <c r="O80" s="14" t="s">
        <v>192</v>
      </c>
      <c r="P80" s="15" t="s">
        <v>81</v>
      </c>
      <c r="Q80" s="13">
        <v>75</v>
      </c>
      <c r="R80" s="14" t="s">
        <v>97</v>
      </c>
      <c r="S80" s="14" t="s">
        <v>192</v>
      </c>
      <c r="T80" s="15" t="s">
        <v>81</v>
      </c>
      <c r="U80" s="13"/>
      <c r="V80" s="14"/>
      <c r="W80" s="14"/>
      <c r="X80" s="15"/>
      <c r="Y80" s="13"/>
      <c r="Z80" s="14"/>
      <c r="AA80" s="14"/>
      <c r="AB80" s="15"/>
      <c r="AC80" s="13">
        <v>75</v>
      </c>
      <c r="AD80" s="14" t="s">
        <v>97</v>
      </c>
      <c r="AE80" s="14" t="s">
        <v>192</v>
      </c>
      <c r="AF80" s="15" t="s">
        <v>82</v>
      </c>
      <c r="AG80" s="13">
        <v>75</v>
      </c>
      <c r="AH80" s="14" t="s">
        <v>97</v>
      </c>
      <c r="AI80" s="14" t="s">
        <v>192</v>
      </c>
      <c r="AJ80" s="15" t="s">
        <v>82</v>
      </c>
      <c r="AK80" s="13"/>
      <c r="AL80" s="15"/>
      <c r="AM80" s="15"/>
      <c r="AN80" s="15"/>
      <c r="AO80" s="13">
        <v>75</v>
      </c>
      <c r="AP80" s="14" t="s">
        <v>97</v>
      </c>
      <c r="AQ80" s="14" t="s">
        <v>192</v>
      </c>
      <c r="AR80" s="15" t="s">
        <v>87</v>
      </c>
      <c r="AS80" s="13"/>
      <c r="AT80" s="14"/>
      <c r="AU80" s="14"/>
      <c r="AV80" s="15"/>
      <c r="AW80" s="13">
        <v>75</v>
      </c>
      <c r="AX80" s="14" t="s">
        <v>97</v>
      </c>
      <c r="AY80" s="14" t="s">
        <v>192</v>
      </c>
      <c r="AZ80" s="15" t="s">
        <v>87</v>
      </c>
      <c r="BA80" s="13">
        <v>75</v>
      </c>
      <c r="BB80" s="14" t="s">
        <v>97</v>
      </c>
      <c r="BC80" s="14" t="s">
        <v>192</v>
      </c>
      <c r="BD80" s="15" t="s">
        <v>87</v>
      </c>
      <c r="BE80" s="13">
        <v>75</v>
      </c>
      <c r="BF80" s="14" t="s">
        <v>97</v>
      </c>
      <c r="BG80" s="14" t="s">
        <v>192</v>
      </c>
      <c r="BH80" s="15" t="s">
        <v>87</v>
      </c>
      <c r="BI80" s="13"/>
      <c r="BJ80" s="14"/>
      <c r="BK80" s="14"/>
      <c r="BL80" s="15"/>
      <c r="BM80" s="13">
        <v>75</v>
      </c>
      <c r="BN80" s="14" t="s">
        <v>97</v>
      </c>
      <c r="BO80" s="14" t="s">
        <v>192</v>
      </c>
      <c r="BP80" s="15" t="s">
        <v>87</v>
      </c>
      <c r="BQ80" s="13"/>
      <c r="BR80" s="14"/>
      <c r="BS80" s="14"/>
      <c r="BT80" s="15"/>
      <c r="BU80" s="13">
        <v>75</v>
      </c>
      <c r="BV80" s="14" t="s">
        <v>97</v>
      </c>
      <c r="BW80" s="14" t="s">
        <v>192</v>
      </c>
      <c r="BX80" s="15" t="s">
        <v>48</v>
      </c>
      <c r="BY80" s="13"/>
      <c r="BZ80" s="14"/>
      <c r="CA80" s="14"/>
      <c r="CB80" s="15"/>
    </row>
    <row r="81" spans="1:80" ht="30" x14ac:dyDescent="0.2">
      <c r="A81" s="13"/>
      <c r="B81" s="14"/>
      <c r="C81" s="14"/>
      <c r="D81" s="15"/>
      <c r="E81" s="13"/>
      <c r="F81" s="14"/>
      <c r="G81" s="14"/>
      <c r="H81" s="15"/>
      <c r="I81" s="13"/>
      <c r="J81" s="14"/>
      <c r="K81" s="14"/>
      <c r="L81" s="15"/>
      <c r="M81" s="13">
        <v>76</v>
      </c>
      <c r="N81" s="14" t="s">
        <v>97</v>
      </c>
      <c r="O81" s="14" t="s">
        <v>193</v>
      </c>
      <c r="P81" s="15" t="s">
        <v>81</v>
      </c>
      <c r="Q81" s="13">
        <v>76</v>
      </c>
      <c r="R81" s="14" t="s">
        <v>97</v>
      </c>
      <c r="S81" s="14" t="s">
        <v>193</v>
      </c>
      <c r="T81" s="15" t="s">
        <v>81</v>
      </c>
      <c r="U81" s="13"/>
      <c r="V81" s="14"/>
      <c r="W81" s="14"/>
      <c r="X81" s="15"/>
      <c r="Y81" s="13"/>
      <c r="Z81" s="14"/>
      <c r="AA81" s="14"/>
      <c r="AB81" s="15"/>
      <c r="AC81" s="13">
        <v>76</v>
      </c>
      <c r="AD81" s="14" t="s">
        <v>97</v>
      </c>
      <c r="AE81" s="14" t="s">
        <v>193</v>
      </c>
      <c r="AF81" s="15" t="s">
        <v>82</v>
      </c>
      <c r="AG81" s="13">
        <v>76</v>
      </c>
      <c r="AH81" s="14" t="s">
        <v>97</v>
      </c>
      <c r="AI81" s="14" t="s">
        <v>193</v>
      </c>
      <c r="AJ81" s="15" t="s">
        <v>82</v>
      </c>
      <c r="AK81" s="13"/>
      <c r="AL81" s="15"/>
      <c r="AM81" s="15"/>
      <c r="AN81" s="15"/>
      <c r="AO81" s="13">
        <v>76</v>
      </c>
      <c r="AP81" s="14" t="s">
        <v>97</v>
      </c>
      <c r="AQ81" s="14" t="s">
        <v>193</v>
      </c>
      <c r="AR81" s="15" t="s">
        <v>87</v>
      </c>
      <c r="AS81" s="13"/>
      <c r="AT81" s="14"/>
      <c r="AU81" s="14"/>
      <c r="AV81" s="15"/>
      <c r="AW81" s="13">
        <v>76</v>
      </c>
      <c r="AX81" s="14" t="s">
        <v>97</v>
      </c>
      <c r="AY81" s="14" t="s">
        <v>193</v>
      </c>
      <c r="AZ81" s="15" t="s">
        <v>87</v>
      </c>
      <c r="BA81" s="13">
        <v>76</v>
      </c>
      <c r="BB81" s="14" t="s">
        <v>97</v>
      </c>
      <c r="BC81" s="14" t="s">
        <v>193</v>
      </c>
      <c r="BD81" s="15" t="s">
        <v>87</v>
      </c>
      <c r="BE81" s="13">
        <v>76</v>
      </c>
      <c r="BF81" s="14" t="s">
        <v>97</v>
      </c>
      <c r="BG81" s="14" t="s">
        <v>193</v>
      </c>
      <c r="BH81" s="15" t="s">
        <v>87</v>
      </c>
      <c r="BI81" s="13"/>
      <c r="BJ81" s="14"/>
      <c r="BK81" s="14"/>
      <c r="BL81" s="15"/>
      <c r="BM81" s="13">
        <v>76</v>
      </c>
      <c r="BN81" s="14" t="s">
        <v>97</v>
      </c>
      <c r="BO81" s="14" t="s">
        <v>193</v>
      </c>
      <c r="BP81" s="15" t="s">
        <v>87</v>
      </c>
      <c r="BQ81" s="13"/>
      <c r="BR81" s="14"/>
      <c r="BS81" s="14"/>
      <c r="BT81" s="15"/>
      <c r="BU81" s="13">
        <v>76</v>
      </c>
      <c r="BV81" s="14" t="s">
        <v>97</v>
      </c>
      <c r="BW81" s="14" t="s">
        <v>193</v>
      </c>
      <c r="BX81" s="15" t="s">
        <v>48</v>
      </c>
      <c r="BY81" s="13"/>
      <c r="BZ81" s="14"/>
      <c r="CA81" s="14"/>
      <c r="CB81" s="15"/>
    </row>
    <row r="82" spans="1:80" ht="30" x14ac:dyDescent="0.2">
      <c r="A82" s="13"/>
      <c r="B82" s="14"/>
      <c r="C82" s="14"/>
      <c r="D82" s="15"/>
      <c r="E82" s="13"/>
      <c r="F82" s="14"/>
      <c r="G82" s="14"/>
      <c r="H82" s="15"/>
      <c r="I82" s="13"/>
      <c r="J82" s="14"/>
      <c r="K82" s="14"/>
      <c r="L82" s="15"/>
      <c r="M82" s="13">
        <v>77</v>
      </c>
      <c r="N82" s="14" t="s">
        <v>97</v>
      </c>
      <c r="O82" s="14" t="s">
        <v>133</v>
      </c>
      <c r="P82" s="15" t="s">
        <v>81</v>
      </c>
      <c r="Q82" s="13">
        <v>77</v>
      </c>
      <c r="R82" s="14" t="s">
        <v>97</v>
      </c>
      <c r="S82" s="14" t="s">
        <v>133</v>
      </c>
      <c r="T82" s="15" t="s">
        <v>81</v>
      </c>
      <c r="U82" s="13"/>
      <c r="V82" s="14"/>
      <c r="W82" s="14"/>
      <c r="X82" s="15"/>
      <c r="Y82" s="13"/>
      <c r="Z82" s="14"/>
      <c r="AA82" s="14"/>
      <c r="AB82" s="15"/>
      <c r="AC82" s="13">
        <v>77</v>
      </c>
      <c r="AD82" s="14" t="s">
        <v>97</v>
      </c>
      <c r="AE82" s="14" t="s">
        <v>133</v>
      </c>
      <c r="AF82" s="15" t="s">
        <v>82</v>
      </c>
      <c r="AG82" s="13">
        <v>77</v>
      </c>
      <c r="AH82" s="14" t="s">
        <v>97</v>
      </c>
      <c r="AI82" s="14" t="s">
        <v>133</v>
      </c>
      <c r="AJ82" s="15" t="s">
        <v>82</v>
      </c>
      <c r="AK82" s="13"/>
      <c r="AL82" s="15"/>
      <c r="AM82" s="15"/>
      <c r="AN82" s="15"/>
      <c r="AO82" s="13">
        <v>77</v>
      </c>
      <c r="AP82" s="14" t="s">
        <v>97</v>
      </c>
      <c r="AQ82" s="14" t="s">
        <v>133</v>
      </c>
      <c r="AR82" s="15" t="s">
        <v>87</v>
      </c>
      <c r="AS82" s="13"/>
      <c r="AT82" s="14"/>
      <c r="AU82" s="14"/>
      <c r="AV82" s="15"/>
      <c r="AW82" s="13">
        <v>77</v>
      </c>
      <c r="AX82" s="14" t="s">
        <v>97</v>
      </c>
      <c r="AY82" s="14" t="s">
        <v>133</v>
      </c>
      <c r="AZ82" s="15" t="s">
        <v>87</v>
      </c>
      <c r="BA82" s="13">
        <v>77</v>
      </c>
      <c r="BB82" s="14" t="s">
        <v>97</v>
      </c>
      <c r="BC82" s="14" t="s">
        <v>133</v>
      </c>
      <c r="BD82" s="15" t="s">
        <v>87</v>
      </c>
      <c r="BE82" s="13">
        <v>77</v>
      </c>
      <c r="BF82" s="14" t="s">
        <v>97</v>
      </c>
      <c r="BG82" s="14" t="s">
        <v>133</v>
      </c>
      <c r="BH82" s="15" t="s">
        <v>87</v>
      </c>
      <c r="BI82" s="13"/>
      <c r="BJ82" s="14"/>
      <c r="BK82" s="14"/>
      <c r="BL82" s="15"/>
      <c r="BM82" s="13">
        <v>77</v>
      </c>
      <c r="BN82" s="14" t="s">
        <v>97</v>
      </c>
      <c r="BO82" s="14" t="s">
        <v>133</v>
      </c>
      <c r="BP82" s="15" t="s">
        <v>87</v>
      </c>
      <c r="BQ82" s="13"/>
      <c r="BR82" s="14"/>
      <c r="BS82" s="14"/>
      <c r="BT82" s="15"/>
      <c r="BU82" s="13">
        <v>77</v>
      </c>
      <c r="BV82" s="14" t="s">
        <v>97</v>
      </c>
      <c r="BW82" s="14" t="s">
        <v>133</v>
      </c>
      <c r="BX82" s="15" t="s">
        <v>48</v>
      </c>
      <c r="BY82" s="13"/>
      <c r="BZ82" s="14"/>
      <c r="CA82" s="14"/>
      <c r="CB82" s="15"/>
    </row>
    <row r="83" spans="1:80" ht="30" x14ac:dyDescent="0.2">
      <c r="A83" s="13"/>
      <c r="B83" s="14"/>
      <c r="C83" s="14"/>
      <c r="D83" s="15"/>
      <c r="E83" s="13"/>
      <c r="F83" s="14"/>
      <c r="G83" s="14"/>
      <c r="H83" s="15"/>
      <c r="I83" s="13"/>
      <c r="J83" s="14"/>
      <c r="K83" s="14"/>
      <c r="L83" s="15"/>
      <c r="M83" s="13">
        <v>78</v>
      </c>
      <c r="N83" s="14" t="s">
        <v>97</v>
      </c>
      <c r="O83" s="14" t="s">
        <v>98</v>
      </c>
      <c r="P83" s="15" t="s">
        <v>81</v>
      </c>
      <c r="Q83" s="13">
        <v>78</v>
      </c>
      <c r="R83" s="14" t="s">
        <v>97</v>
      </c>
      <c r="S83" s="14" t="s">
        <v>98</v>
      </c>
      <c r="T83" s="15" t="s">
        <v>81</v>
      </c>
      <c r="U83" s="13"/>
      <c r="V83" s="14"/>
      <c r="W83" s="14"/>
      <c r="X83" s="15"/>
      <c r="Y83" s="13"/>
      <c r="Z83" s="14"/>
      <c r="AA83" s="14"/>
      <c r="AB83" s="15"/>
      <c r="AC83" s="13">
        <v>78</v>
      </c>
      <c r="AD83" s="14" t="s">
        <v>97</v>
      </c>
      <c r="AE83" s="14" t="s">
        <v>98</v>
      </c>
      <c r="AF83" s="15" t="s">
        <v>82</v>
      </c>
      <c r="AG83" s="13">
        <v>78</v>
      </c>
      <c r="AH83" s="14" t="s">
        <v>97</v>
      </c>
      <c r="AI83" s="14" t="s">
        <v>98</v>
      </c>
      <c r="AJ83" s="15" t="s">
        <v>82</v>
      </c>
      <c r="AK83" s="13"/>
      <c r="AL83" s="15"/>
      <c r="AM83" s="15"/>
      <c r="AN83" s="15"/>
      <c r="AO83" s="13">
        <v>78</v>
      </c>
      <c r="AP83" s="14" t="s">
        <v>97</v>
      </c>
      <c r="AQ83" s="14" t="s">
        <v>98</v>
      </c>
      <c r="AR83" s="15" t="s">
        <v>87</v>
      </c>
      <c r="AS83" s="13"/>
      <c r="AT83" s="14"/>
      <c r="AU83" s="14"/>
      <c r="AV83" s="15"/>
      <c r="AW83" s="13">
        <v>78</v>
      </c>
      <c r="AX83" s="14" t="s">
        <v>97</v>
      </c>
      <c r="AY83" s="14" t="s">
        <v>98</v>
      </c>
      <c r="AZ83" s="15" t="s">
        <v>87</v>
      </c>
      <c r="BA83" s="13">
        <v>78</v>
      </c>
      <c r="BB83" s="14" t="s">
        <v>97</v>
      </c>
      <c r="BC83" s="14" t="s">
        <v>98</v>
      </c>
      <c r="BD83" s="15" t="s">
        <v>87</v>
      </c>
      <c r="BE83" s="13">
        <v>78</v>
      </c>
      <c r="BF83" s="14" t="s">
        <v>97</v>
      </c>
      <c r="BG83" s="14" t="s">
        <v>98</v>
      </c>
      <c r="BH83" s="15" t="s">
        <v>87</v>
      </c>
      <c r="BI83" s="13"/>
      <c r="BJ83" s="14"/>
      <c r="BK83" s="14"/>
      <c r="BL83" s="15"/>
      <c r="BM83" s="13">
        <v>78</v>
      </c>
      <c r="BN83" s="14" t="s">
        <v>97</v>
      </c>
      <c r="BO83" s="14" t="s">
        <v>98</v>
      </c>
      <c r="BP83" s="15" t="s">
        <v>87</v>
      </c>
      <c r="BQ83" s="13"/>
      <c r="BR83" s="14"/>
      <c r="BS83" s="14"/>
      <c r="BT83" s="15"/>
      <c r="BU83" s="13">
        <v>78</v>
      </c>
      <c r="BV83" s="14" t="s">
        <v>97</v>
      </c>
      <c r="BW83" s="14" t="s">
        <v>98</v>
      </c>
      <c r="BX83" s="15" t="s">
        <v>48</v>
      </c>
      <c r="BY83" s="13"/>
      <c r="BZ83" s="14"/>
      <c r="CA83" s="14"/>
      <c r="CB83" s="15"/>
    </row>
    <row r="84" spans="1:80" ht="30" x14ac:dyDescent="0.2">
      <c r="A84" s="13"/>
      <c r="B84" s="14"/>
      <c r="C84" s="14"/>
      <c r="D84" s="15"/>
      <c r="E84" s="13"/>
      <c r="F84" s="14"/>
      <c r="G84" s="14"/>
      <c r="H84" s="15"/>
      <c r="I84" s="13"/>
      <c r="J84" s="14"/>
      <c r="K84" s="14"/>
      <c r="L84" s="15"/>
      <c r="M84" s="13">
        <v>79</v>
      </c>
      <c r="N84" s="14" t="s">
        <v>97</v>
      </c>
      <c r="O84" s="14" t="s">
        <v>186</v>
      </c>
      <c r="P84" s="15" t="s">
        <v>81</v>
      </c>
      <c r="Q84" s="13">
        <v>79</v>
      </c>
      <c r="R84" s="14" t="s">
        <v>97</v>
      </c>
      <c r="S84" s="14" t="s">
        <v>186</v>
      </c>
      <c r="T84" s="15" t="s">
        <v>81</v>
      </c>
      <c r="U84" s="13"/>
      <c r="V84" s="14"/>
      <c r="W84" s="14"/>
      <c r="X84" s="15"/>
      <c r="Y84" s="13"/>
      <c r="Z84" s="14"/>
      <c r="AA84" s="14"/>
      <c r="AB84" s="15"/>
      <c r="AC84" s="13">
        <v>79</v>
      </c>
      <c r="AD84" s="14" t="s">
        <v>97</v>
      </c>
      <c r="AE84" s="14" t="s">
        <v>186</v>
      </c>
      <c r="AF84" s="15" t="s">
        <v>82</v>
      </c>
      <c r="AG84" s="13">
        <v>79</v>
      </c>
      <c r="AH84" s="14" t="s">
        <v>97</v>
      </c>
      <c r="AI84" s="14" t="s">
        <v>186</v>
      </c>
      <c r="AJ84" s="15" t="s">
        <v>82</v>
      </c>
      <c r="AK84" s="13"/>
      <c r="AL84" s="15"/>
      <c r="AM84" s="15"/>
      <c r="AN84" s="15"/>
      <c r="AO84" s="13">
        <v>79</v>
      </c>
      <c r="AP84" s="14" t="s">
        <v>97</v>
      </c>
      <c r="AQ84" s="14" t="s">
        <v>186</v>
      </c>
      <c r="AR84" s="15" t="s">
        <v>87</v>
      </c>
      <c r="AS84" s="13"/>
      <c r="AT84" s="14"/>
      <c r="AU84" s="14"/>
      <c r="AV84" s="15"/>
      <c r="AW84" s="13">
        <v>79</v>
      </c>
      <c r="AX84" s="14" t="s">
        <v>97</v>
      </c>
      <c r="AY84" s="14" t="s">
        <v>186</v>
      </c>
      <c r="AZ84" s="15" t="s">
        <v>87</v>
      </c>
      <c r="BA84" s="13">
        <v>79</v>
      </c>
      <c r="BB84" s="14" t="s">
        <v>97</v>
      </c>
      <c r="BC84" s="14" t="s">
        <v>186</v>
      </c>
      <c r="BD84" s="15" t="s">
        <v>87</v>
      </c>
      <c r="BE84" s="13">
        <v>79</v>
      </c>
      <c r="BF84" s="14" t="s">
        <v>97</v>
      </c>
      <c r="BG84" s="14" t="s">
        <v>186</v>
      </c>
      <c r="BH84" s="15" t="s">
        <v>87</v>
      </c>
      <c r="BI84" s="13"/>
      <c r="BJ84" s="14"/>
      <c r="BK84" s="14"/>
      <c r="BL84" s="15"/>
      <c r="BM84" s="13">
        <v>79</v>
      </c>
      <c r="BN84" s="14" t="s">
        <v>97</v>
      </c>
      <c r="BO84" s="14" t="s">
        <v>186</v>
      </c>
      <c r="BP84" s="15" t="s">
        <v>87</v>
      </c>
      <c r="BQ84" s="13"/>
      <c r="BR84" s="14"/>
      <c r="BS84" s="14"/>
      <c r="BT84" s="15"/>
      <c r="BU84" s="13">
        <v>79</v>
      </c>
      <c r="BV84" s="14" t="s">
        <v>97</v>
      </c>
      <c r="BW84" s="14" t="s">
        <v>186</v>
      </c>
      <c r="BX84" s="15" t="s">
        <v>48</v>
      </c>
      <c r="BY84" s="13"/>
      <c r="BZ84" s="14"/>
      <c r="CA84" s="14"/>
      <c r="CB84" s="15"/>
    </row>
    <row r="85" spans="1:80" ht="30" x14ac:dyDescent="0.2">
      <c r="A85" s="13"/>
      <c r="B85" s="14"/>
      <c r="C85" s="14"/>
      <c r="D85" s="15"/>
      <c r="E85" s="13"/>
      <c r="F85" s="14"/>
      <c r="G85" s="14"/>
      <c r="H85" s="15"/>
      <c r="I85" s="13"/>
      <c r="J85" s="14"/>
      <c r="K85" s="14"/>
      <c r="L85" s="15"/>
      <c r="M85" s="13">
        <v>80</v>
      </c>
      <c r="N85" s="14" t="s">
        <v>97</v>
      </c>
      <c r="O85" s="14" t="s">
        <v>194</v>
      </c>
      <c r="P85" s="15" t="s">
        <v>81</v>
      </c>
      <c r="Q85" s="13">
        <v>80</v>
      </c>
      <c r="R85" s="14" t="s">
        <v>97</v>
      </c>
      <c r="S85" s="14" t="s">
        <v>194</v>
      </c>
      <c r="T85" s="15" t="s">
        <v>81</v>
      </c>
      <c r="U85" s="13"/>
      <c r="V85" s="14"/>
      <c r="W85" s="14"/>
      <c r="X85" s="15"/>
      <c r="Y85" s="13"/>
      <c r="Z85" s="14"/>
      <c r="AA85" s="14"/>
      <c r="AB85" s="15"/>
      <c r="AC85" s="13">
        <v>80</v>
      </c>
      <c r="AD85" s="14" t="s">
        <v>97</v>
      </c>
      <c r="AE85" s="14" t="s">
        <v>194</v>
      </c>
      <c r="AF85" s="15" t="s">
        <v>82</v>
      </c>
      <c r="AG85" s="13">
        <v>80</v>
      </c>
      <c r="AH85" s="14" t="s">
        <v>97</v>
      </c>
      <c r="AI85" s="14" t="s">
        <v>194</v>
      </c>
      <c r="AJ85" s="15" t="s">
        <v>82</v>
      </c>
      <c r="AK85" s="13"/>
      <c r="AL85" s="15"/>
      <c r="AM85" s="15"/>
      <c r="AN85" s="15"/>
      <c r="AO85" s="13">
        <v>80</v>
      </c>
      <c r="AP85" s="14" t="s">
        <v>97</v>
      </c>
      <c r="AQ85" s="14" t="s">
        <v>194</v>
      </c>
      <c r="AR85" s="15" t="s">
        <v>87</v>
      </c>
      <c r="AS85" s="13"/>
      <c r="AT85" s="14"/>
      <c r="AU85" s="14"/>
      <c r="AV85" s="15"/>
      <c r="AW85" s="13">
        <v>80</v>
      </c>
      <c r="AX85" s="14" t="s">
        <v>97</v>
      </c>
      <c r="AY85" s="14" t="s">
        <v>194</v>
      </c>
      <c r="AZ85" s="15" t="s">
        <v>87</v>
      </c>
      <c r="BA85" s="13">
        <v>80</v>
      </c>
      <c r="BB85" s="14" t="s">
        <v>97</v>
      </c>
      <c r="BC85" s="14" t="s">
        <v>194</v>
      </c>
      <c r="BD85" s="15" t="s">
        <v>87</v>
      </c>
      <c r="BE85" s="13">
        <v>80</v>
      </c>
      <c r="BF85" s="14" t="s">
        <v>97</v>
      </c>
      <c r="BG85" s="14" t="s">
        <v>194</v>
      </c>
      <c r="BH85" s="15" t="s">
        <v>87</v>
      </c>
      <c r="BI85" s="13"/>
      <c r="BJ85" s="14"/>
      <c r="BK85" s="14"/>
      <c r="BL85" s="15"/>
      <c r="BM85" s="13">
        <v>80</v>
      </c>
      <c r="BN85" s="14" t="s">
        <v>97</v>
      </c>
      <c r="BO85" s="14" t="s">
        <v>194</v>
      </c>
      <c r="BP85" s="15" t="s">
        <v>87</v>
      </c>
      <c r="BQ85" s="13"/>
      <c r="BR85" s="14"/>
      <c r="BS85" s="14"/>
      <c r="BT85" s="15"/>
      <c r="BU85" s="13">
        <v>80</v>
      </c>
      <c r="BV85" s="14" t="s">
        <v>97</v>
      </c>
      <c r="BW85" s="14" t="s">
        <v>194</v>
      </c>
      <c r="BX85" s="15" t="s">
        <v>48</v>
      </c>
      <c r="BY85" s="13"/>
      <c r="BZ85" s="14"/>
      <c r="CA85" s="14"/>
      <c r="CB85" s="15"/>
    </row>
    <row r="86" spans="1:80" ht="30" x14ac:dyDescent="0.2">
      <c r="A86" s="13"/>
      <c r="B86" s="14"/>
      <c r="C86" s="14"/>
      <c r="D86" s="15"/>
      <c r="E86" s="13"/>
      <c r="F86" s="14"/>
      <c r="G86" s="14"/>
      <c r="H86" s="15"/>
      <c r="I86" s="13"/>
      <c r="J86" s="14"/>
      <c r="K86" s="14"/>
      <c r="L86" s="15"/>
      <c r="M86" s="13">
        <v>81</v>
      </c>
      <c r="N86" s="14" t="s">
        <v>97</v>
      </c>
      <c r="O86" s="14" t="s">
        <v>183</v>
      </c>
      <c r="P86" s="15" t="s">
        <v>81</v>
      </c>
      <c r="Q86" s="13">
        <v>81</v>
      </c>
      <c r="R86" s="14" t="s">
        <v>97</v>
      </c>
      <c r="S86" s="14" t="s">
        <v>183</v>
      </c>
      <c r="T86" s="15" t="s">
        <v>81</v>
      </c>
      <c r="U86" s="13"/>
      <c r="V86" s="14"/>
      <c r="W86" s="14"/>
      <c r="X86" s="15"/>
      <c r="Y86" s="13"/>
      <c r="Z86" s="14"/>
      <c r="AA86" s="14"/>
      <c r="AB86" s="15"/>
      <c r="AC86" s="13">
        <v>81</v>
      </c>
      <c r="AD86" s="14" t="s">
        <v>97</v>
      </c>
      <c r="AE86" s="14" t="s">
        <v>183</v>
      </c>
      <c r="AF86" s="15" t="s">
        <v>82</v>
      </c>
      <c r="AG86" s="13">
        <v>81</v>
      </c>
      <c r="AH86" s="14" t="s">
        <v>97</v>
      </c>
      <c r="AI86" s="14" t="s">
        <v>183</v>
      </c>
      <c r="AJ86" s="15" t="s">
        <v>82</v>
      </c>
      <c r="AK86" s="13"/>
      <c r="AL86" s="15"/>
      <c r="AM86" s="15"/>
      <c r="AN86" s="15"/>
      <c r="AO86" s="13">
        <v>81</v>
      </c>
      <c r="AP86" s="14" t="s">
        <v>97</v>
      </c>
      <c r="AQ86" s="14" t="s">
        <v>183</v>
      </c>
      <c r="AR86" s="15" t="s">
        <v>87</v>
      </c>
      <c r="AS86" s="13"/>
      <c r="AT86" s="14"/>
      <c r="AU86" s="14"/>
      <c r="AV86" s="15"/>
      <c r="AW86" s="13">
        <v>81</v>
      </c>
      <c r="AX86" s="14" t="s">
        <v>97</v>
      </c>
      <c r="AY86" s="14" t="s">
        <v>183</v>
      </c>
      <c r="AZ86" s="15" t="s">
        <v>87</v>
      </c>
      <c r="BA86" s="13">
        <v>81</v>
      </c>
      <c r="BB86" s="14" t="s">
        <v>97</v>
      </c>
      <c r="BC86" s="14" t="s">
        <v>183</v>
      </c>
      <c r="BD86" s="15" t="s">
        <v>87</v>
      </c>
      <c r="BE86" s="13">
        <v>81</v>
      </c>
      <c r="BF86" s="14" t="s">
        <v>97</v>
      </c>
      <c r="BG86" s="14" t="s">
        <v>183</v>
      </c>
      <c r="BH86" s="15" t="s">
        <v>87</v>
      </c>
      <c r="BI86" s="13"/>
      <c r="BJ86" s="14"/>
      <c r="BK86" s="14"/>
      <c r="BL86" s="15"/>
      <c r="BM86" s="13">
        <v>81</v>
      </c>
      <c r="BN86" s="14" t="s">
        <v>97</v>
      </c>
      <c r="BO86" s="14" t="s">
        <v>183</v>
      </c>
      <c r="BP86" s="15" t="s">
        <v>87</v>
      </c>
      <c r="BQ86" s="13"/>
      <c r="BR86" s="14"/>
      <c r="BS86" s="14"/>
      <c r="BT86" s="15"/>
      <c r="BU86" s="13">
        <v>81</v>
      </c>
      <c r="BV86" s="14" t="s">
        <v>97</v>
      </c>
      <c r="BW86" s="14" t="s">
        <v>183</v>
      </c>
      <c r="BX86" s="15" t="s">
        <v>48</v>
      </c>
      <c r="BY86" s="13"/>
      <c r="BZ86" s="14"/>
      <c r="CA86" s="14"/>
      <c r="CB86" s="15"/>
    </row>
    <row r="87" spans="1:80" ht="30" x14ac:dyDescent="0.2">
      <c r="A87" s="13"/>
      <c r="B87" s="14"/>
      <c r="C87" s="14"/>
      <c r="D87" s="15"/>
      <c r="E87" s="13"/>
      <c r="F87" s="14"/>
      <c r="G87" s="14"/>
      <c r="H87" s="15"/>
      <c r="I87" s="13"/>
      <c r="J87" s="14"/>
      <c r="K87" s="14"/>
      <c r="L87" s="15"/>
      <c r="M87" s="13">
        <v>82</v>
      </c>
      <c r="N87" s="14" t="s">
        <v>97</v>
      </c>
      <c r="O87" s="14" t="s">
        <v>174</v>
      </c>
      <c r="P87" s="15" t="s">
        <v>81</v>
      </c>
      <c r="Q87" s="13">
        <v>82</v>
      </c>
      <c r="R87" s="14" t="s">
        <v>97</v>
      </c>
      <c r="S87" s="14" t="s">
        <v>174</v>
      </c>
      <c r="T87" s="15" t="s">
        <v>81</v>
      </c>
      <c r="U87" s="13"/>
      <c r="V87" s="14"/>
      <c r="W87" s="14"/>
      <c r="X87" s="15"/>
      <c r="Y87" s="13"/>
      <c r="Z87" s="14"/>
      <c r="AA87" s="14"/>
      <c r="AB87" s="15"/>
      <c r="AC87" s="13">
        <v>82</v>
      </c>
      <c r="AD87" s="14" t="s">
        <v>97</v>
      </c>
      <c r="AE87" s="14" t="s">
        <v>174</v>
      </c>
      <c r="AF87" s="15" t="s">
        <v>82</v>
      </c>
      <c r="AG87" s="13">
        <v>82</v>
      </c>
      <c r="AH87" s="14" t="s">
        <v>97</v>
      </c>
      <c r="AI87" s="14" t="s">
        <v>174</v>
      </c>
      <c r="AJ87" s="15" t="s">
        <v>82</v>
      </c>
      <c r="AK87" s="13"/>
      <c r="AL87" s="15"/>
      <c r="AM87" s="15"/>
      <c r="AN87" s="15"/>
      <c r="AO87" s="13">
        <v>82</v>
      </c>
      <c r="AP87" s="14" t="s">
        <v>97</v>
      </c>
      <c r="AQ87" s="14" t="s">
        <v>174</v>
      </c>
      <c r="AR87" s="15" t="s">
        <v>87</v>
      </c>
      <c r="AS87" s="13"/>
      <c r="AT87" s="14"/>
      <c r="AU87" s="14"/>
      <c r="AV87" s="15"/>
      <c r="AW87" s="13">
        <v>82</v>
      </c>
      <c r="AX87" s="14" t="s">
        <v>97</v>
      </c>
      <c r="AY87" s="14" t="s">
        <v>174</v>
      </c>
      <c r="AZ87" s="15" t="s">
        <v>87</v>
      </c>
      <c r="BA87" s="13">
        <v>82</v>
      </c>
      <c r="BB87" s="14" t="s">
        <v>97</v>
      </c>
      <c r="BC87" s="14" t="s">
        <v>174</v>
      </c>
      <c r="BD87" s="15" t="s">
        <v>87</v>
      </c>
      <c r="BE87" s="13">
        <v>82</v>
      </c>
      <c r="BF87" s="14" t="s">
        <v>97</v>
      </c>
      <c r="BG87" s="14" t="s">
        <v>174</v>
      </c>
      <c r="BH87" s="15" t="s">
        <v>87</v>
      </c>
      <c r="BI87" s="13"/>
      <c r="BJ87" s="14"/>
      <c r="BK87" s="14"/>
      <c r="BL87" s="15"/>
      <c r="BM87" s="13">
        <v>82</v>
      </c>
      <c r="BN87" s="14" t="s">
        <v>97</v>
      </c>
      <c r="BO87" s="14" t="s">
        <v>174</v>
      </c>
      <c r="BP87" s="15" t="s">
        <v>87</v>
      </c>
      <c r="BQ87" s="13"/>
      <c r="BR87" s="14"/>
      <c r="BS87" s="14"/>
      <c r="BT87" s="15"/>
      <c r="BU87" s="13">
        <v>82</v>
      </c>
      <c r="BV87" s="14" t="s">
        <v>97</v>
      </c>
      <c r="BW87" s="14" t="s">
        <v>174</v>
      </c>
      <c r="BX87" s="15" t="s">
        <v>48</v>
      </c>
      <c r="BY87" s="13"/>
      <c r="BZ87" s="14"/>
      <c r="CA87" s="14"/>
      <c r="CB87" s="15"/>
    </row>
    <row r="88" spans="1:80" ht="30" x14ac:dyDescent="0.2">
      <c r="A88" s="13"/>
      <c r="B88" s="14"/>
      <c r="C88" s="14"/>
      <c r="D88" s="15"/>
      <c r="E88" s="13"/>
      <c r="F88" s="14"/>
      <c r="G88" s="14"/>
      <c r="H88" s="15"/>
      <c r="I88" s="13"/>
      <c r="J88" s="14"/>
      <c r="K88" s="14"/>
      <c r="L88" s="15"/>
      <c r="M88" s="13">
        <v>83</v>
      </c>
      <c r="N88" s="14" t="s">
        <v>97</v>
      </c>
      <c r="O88" s="14" t="s">
        <v>195</v>
      </c>
      <c r="P88" s="15" t="s">
        <v>81</v>
      </c>
      <c r="Q88" s="13">
        <v>83</v>
      </c>
      <c r="R88" s="14" t="s">
        <v>97</v>
      </c>
      <c r="S88" s="14" t="s">
        <v>195</v>
      </c>
      <c r="T88" s="15" t="s">
        <v>81</v>
      </c>
      <c r="U88" s="13"/>
      <c r="V88" s="14"/>
      <c r="W88" s="14"/>
      <c r="X88" s="15"/>
      <c r="Y88" s="13"/>
      <c r="Z88" s="14"/>
      <c r="AA88" s="14"/>
      <c r="AB88" s="15"/>
      <c r="AC88" s="13">
        <v>83</v>
      </c>
      <c r="AD88" s="14" t="s">
        <v>97</v>
      </c>
      <c r="AE88" s="14" t="s">
        <v>195</v>
      </c>
      <c r="AF88" s="15" t="s">
        <v>82</v>
      </c>
      <c r="AG88" s="13">
        <v>83</v>
      </c>
      <c r="AH88" s="14" t="s">
        <v>97</v>
      </c>
      <c r="AI88" s="14" t="s">
        <v>195</v>
      </c>
      <c r="AJ88" s="15" t="s">
        <v>82</v>
      </c>
      <c r="AK88" s="13"/>
      <c r="AL88" s="15"/>
      <c r="AM88" s="15"/>
      <c r="AN88" s="15"/>
      <c r="AO88" s="13">
        <v>83</v>
      </c>
      <c r="AP88" s="14" t="s">
        <v>97</v>
      </c>
      <c r="AQ88" s="14" t="s">
        <v>195</v>
      </c>
      <c r="AR88" s="15" t="s">
        <v>87</v>
      </c>
      <c r="AS88" s="13"/>
      <c r="AT88" s="14"/>
      <c r="AU88" s="14"/>
      <c r="AV88" s="15"/>
      <c r="AW88" s="13">
        <v>83</v>
      </c>
      <c r="AX88" s="14" t="s">
        <v>97</v>
      </c>
      <c r="AY88" s="14" t="s">
        <v>195</v>
      </c>
      <c r="AZ88" s="15" t="s">
        <v>87</v>
      </c>
      <c r="BA88" s="13">
        <v>83</v>
      </c>
      <c r="BB88" s="14" t="s">
        <v>97</v>
      </c>
      <c r="BC88" s="14" t="s">
        <v>195</v>
      </c>
      <c r="BD88" s="15" t="s">
        <v>87</v>
      </c>
      <c r="BE88" s="13">
        <v>83</v>
      </c>
      <c r="BF88" s="14" t="s">
        <v>97</v>
      </c>
      <c r="BG88" s="14" t="s">
        <v>195</v>
      </c>
      <c r="BH88" s="15" t="s">
        <v>87</v>
      </c>
      <c r="BI88" s="13"/>
      <c r="BJ88" s="14"/>
      <c r="BK88" s="14"/>
      <c r="BL88" s="15"/>
      <c r="BM88" s="13">
        <v>83</v>
      </c>
      <c r="BN88" s="14" t="s">
        <v>97</v>
      </c>
      <c r="BO88" s="14" t="s">
        <v>195</v>
      </c>
      <c r="BP88" s="15" t="s">
        <v>87</v>
      </c>
      <c r="BQ88" s="13"/>
      <c r="BR88" s="14"/>
      <c r="BS88" s="14"/>
      <c r="BT88" s="15"/>
      <c r="BU88" s="13">
        <v>83</v>
      </c>
      <c r="BV88" s="14" t="s">
        <v>97</v>
      </c>
      <c r="BW88" s="14" t="s">
        <v>195</v>
      </c>
      <c r="BX88" s="15" t="s">
        <v>48</v>
      </c>
      <c r="BY88" s="13"/>
      <c r="BZ88" s="14"/>
      <c r="CA88" s="14"/>
      <c r="CB88" s="15"/>
    </row>
    <row r="89" spans="1:80" ht="30" x14ac:dyDescent="0.2">
      <c r="A89" s="13"/>
      <c r="B89" s="14"/>
      <c r="C89" s="14"/>
      <c r="D89" s="15"/>
      <c r="E89" s="13"/>
      <c r="F89" s="14"/>
      <c r="G89" s="14"/>
      <c r="H89" s="15"/>
      <c r="I89" s="13"/>
      <c r="J89" s="14"/>
      <c r="K89" s="14"/>
      <c r="L89" s="15"/>
      <c r="M89" s="13">
        <v>84</v>
      </c>
      <c r="N89" s="14" t="s">
        <v>97</v>
      </c>
      <c r="O89" s="14" t="s">
        <v>175</v>
      </c>
      <c r="P89" s="15" t="s">
        <v>81</v>
      </c>
      <c r="Q89" s="13">
        <v>84</v>
      </c>
      <c r="R89" s="14" t="s">
        <v>97</v>
      </c>
      <c r="S89" s="14" t="s">
        <v>175</v>
      </c>
      <c r="T89" s="15" t="s">
        <v>81</v>
      </c>
      <c r="U89" s="13"/>
      <c r="V89" s="14"/>
      <c r="W89" s="14"/>
      <c r="X89" s="15"/>
      <c r="Y89" s="13"/>
      <c r="Z89" s="14"/>
      <c r="AA89" s="14"/>
      <c r="AB89" s="15"/>
      <c r="AC89" s="13">
        <v>84</v>
      </c>
      <c r="AD89" s="14" t="s">
        <v>97</v>
      </c>
      <c r="AE89" s="14" t="s">
        <v>175</v>
      </c>
      <c r="AF89" s="15" t="s">
        <v>82</v>
      </c>
      <c r="AG89" s="13">
        <v>84</v>
      </c>
      <c r="AH89" s="14" t="s">
        <v>97</v>
      </c>
      <c r="AI89" s="14" t="s">
        <v>175</v>
      </c>
      <c r="AJ89" s="15" t="s">
        <v>82</v>
      </c>
      <c r="AK89" s="13"/>
      <c r="AL89" s="15"/>
      <c r="AM89" s="15"/>
      <c r="AN89" s="15"/>
      <c r="AO89" s="13">
        <v>84</v>
      </c>
      <c r="AP89" s="14" t="s">
        <v>97</v>
      </c>
      <c r="AQ89" s="14" t="s">
        <v>175</v>
      </c>
      <c r="AR89" s="15" t="s">
        <v>87</v>
      </c>
      <c r="AS89" s="13"/>
      <c r="AT89" s="14"/>
      <c r="AU89" s="14"/>
      <c r="AV89" s="15"/>
      <c r="AW89" s="13">
        <v>84</v>
      </c>
      <c r="AX89" s="14" t="s">
        <v>97</v>
      </c>
      <c r="AY89" s="14" t="s">
        <v>175</v>
      </c>
      <c r="AZ89" s="15" t="s">
        <v>87</v>
      </c>
      <c r="BA89" s="13">
        <v>84</v>
      </c>
      <c r="BB89" s="14" t="s">
        <v>97</v>
      </c>
      <c r="BC89" s="14" t="s">
        <v>175</v>
      </c>
      <c r="BD89" s="15" t="s">
        <v>87</v>
      </c>
      <c r="BE89" s="13">
        <v>84</v>
      </c>
      <c r="BF89" s="14" t="s">
        <v>97</v>
      </c>
      <c r="BG89" s="14" t="s">
        <v>175</v>
      </c>
      <c r="BH89" s="15" t="s">
        <v>87</v>
      </c>
      <c r="BI89" s="13"/>
      <c r="BJ89" s="14"/>
      <c r="BK89" s="14"/>
      <c r="BL89" s="15"/>
      <c r="BM89" s="13">
        <v>84</v>
      </c>
      <c r="BN89" s="14" t="s">
        <v>97</v>
      </c>
      <c r="BO89" s="14" t="s">
        <v>175</v>
      </c>
      <c r="BP89" s="15" t="s">
        <v>87</v>
      </c>
      <c r="BQ89" s="13"/>
      <c r="BR89" s="14"/>
      <c r="BS89" s="14"/>
      <c r="BT89" s="15"/>
      <c r="BU89" s="13">
        <v>84</v>
      </c>
      <c r="BV89" s="14" t="s">
        <v>97</v>
      </c>
      <c r="BW89" s="14" t="s">
        <v>175</v>
      </c>
      <c r="BX89" s="15" t="s">
        <v>48</v>
      </c>
      <c r="BY89" s="13"/>
      <c r="BZ89" s="14"/>
      <c r="CA89" s="14"/>
      <c r="CB89" s="15"/>
    </row>
    <row r="90" spans="1:80" ht="30" x14ac:dyDescent="0.2">
      <c r="A90" s="13"/>
      <c r="B90" s="14"/>
      <c r="C90" s="14"/>
      <c r="D90" s="15"/>
      <c r="E90" s="13"/>
      <c r="F90" s="14"/>
      <c r="G90" s="14"/>
      <c r="H90" s="15"/>
      <c r="I90" s="13"/>
      <c r="J90" s="14"/>
      <c r="K90" s="14"/>
      <c r="L90" s="15"/>
      <c r="M90" s="13">
        <v>85</v>
      </c>
      <c r="N90" s="14" t="s">
        <v>97</v>
      </c>
      <c r="O90" s="14" t="s">
        <v>196</v>
      </c>
      <c r="P90" s="15" t="s">
        <v>81</v>
      </c>
      <c r="Q90" s="13">
        <v>85</v>
      </c>
      <c r="R90" s="14" t="s">
        <v>97</v>
      </c>
      <c r="S90" s="14" t="s">
        <v>196</v>
      </c>
      <c r="T90" s="15" t="s">
        <v>81</v>
      </c>
      <c r="U90" s="13"/>
      <c r="V90" s="14"/>
      <c r="W90" s="14"/>
      <c r="X90" s="15"/>
      <c r="Y90" s="13"/>
      <c r="Z90" s="14"/>
      <c r="AA90" s="14"/>
      <c r="AB90" s="15"/>
      <c r="AC90" s="13">
        <v>85</v>
      </c>
      <c r="AD90" s="14" t="s">
        <v>97</v>
      </c>
      <c r="AE90" s="14" t="s">
        <v>196</v>
      </c>
      <c r="AF90" s="15" t="s">
        <v>82</v>
      </c>
      <c r="AG90" s="13">
        <v>85</v>
      </c>
      <c r="AH90" s="14" t="s">
        <v>97</v>
      </c>
      <c r="AI90" s="14" t="s">
        <v>196</v>
      </c>
      <c r="AJ90" s="15" t="s">
        <v>82</v>
      </c>
      <c r="AK90" s="13"/>
      <c r="AL90" s="15"/>
      <c r="AM90" s="15"/>
      <c r="AN90" s="15"/>
      <c r="AO90" s="13">
        <v>85</v>
      </c>
      <c r="AP90" s="14" t="s">
        <v>97</v>
      </c>
      <c r="AQ90" s="14" t="s">
        <v>196</v>
      </c>
      <c r="AR90" s="15" t="s">
        <v>87</v>
      </c>
      <c r="AS90" s="13"/>
      <c r="AT90" s="14"/>
      <c r="AU90" s="14"/>
      <c r="AV90" s="15"/>
      <c r="AW90" s="13">
        <v>85</v>
      </c>
      <c r="AX90" s="14" t="s">
        <v>97</v>
      </c>
      <c r="AY90" s="14" t="s">
        <v>196</v>
      </c>
      <c r="AZ90" s="15" t="s">
        <v>87</v>
      </c>
      <c r="BA90" s="13">
        <v>85</v>
      </c>
      <c r="BB90" s="14" t="s">
        <v>97</v>
      </c>
      <c r="BC90" s="14" t="s">
        <v>196</v>
      </c>
      <c r="BD90" s="15" t="s">
        <v>87</v>
      </c>
      <c r="BE90" s="13">
        <v>85</v>
      </c>
      <c r="BF90" s="14" t="s">
        <v>97</v>
      </c>
      <c r="BG90" s="14" t="s">
        <v>196</v>
      </c>
      <c r="BH90" s="15" t="s">
        <v>87</v>
      </c>
      <c r="BI90" s="13"/>
      <c r="BJ90" s="14"/>
      <c r="BK90" s="14"/>
      <c r="BL90" s="15"/>
      <c r="BM90" s="13">
        <v>85</v>
      </c>
      <c r="BN90" s="14" t="s">
        <v>97</v>
      </c>
      <c r="BO90" s="14" t="s">
        <v>196</v>
      </c>
      <c r="BP90" s="15" t="s">
        <v>87</v>
      </c>
      <c r="BQ90" s="13"/>
      <c r="BR90" s="14"/>
      <c r="BS90" s="14"/>
      <c r="BT90" s="15"/>
      <c r="BU90" s="13">
        <v>85</v>
      </c>
      <c r="BV90" s="14" t="s">
        <v>97</v>
      </c>
      <c r="BW90" s="14" t="s">
        <v>196</v>
      </c>
      <c r="BX90" s="15" t="s">
        <v>48</v>
      </c>
      <c r="BY90" s="13"/>
      <c r="BZ90" s="14"/>
      <c r="CA90" s="14"/>
      <c r="CB90" s="15"/>
    </row>
    <row r="91" spans="1:80" ht="30" x14ac:dyDescent="0.2">
      <c r="A91" s="13"/>
      <c r="B91" s="14"/>
      <c r="C91" s="14"/>
      <c r="D91" s="15"/>
      <c r="E91" s="13"/>
      <c r="F91" s="14"/>
      <c r="G91" s="14"/>
      <c r="H91" s="15"/>
      <c r="I91" s="13"/>
      <c r="J91" s="14"/>
      <c r="K91" s="14"/>
      <c r="L91" s="15"/>
      <c r="M91" s="13">
        <v>86</v>
      </c>
      <c r="N91" s="14" t="s">
        <v>97</v>
      </c>
      <c r="O91" s="14" t="s">
        <v>197</v>
      </c>
      <c r="P91" s="15" t="s">
        <v>81</v>
      </c>
      <c r="Q91" s="13">
        <v>86</v>
      </c>
      <c r="R91" s="14" t="s">
        <v>97</v>
      </c>
      <c r="S91" s="14" t="s">
        <v>197</v>
      </c>
      <c r="T91" s="15" t="s">
        <v>81</v>
      </c>
      <c r="U91" s="13"/>
      <c r="V91" s="14"/>
      <c r="W91" s="14"/>
      <c r="X91" s="15"/>
      <c r="Y91" s="13"/>
      <c r="Z91" s="14"/>
      <c r="AA91" s="14"/>
      <c r="AB91" s="15"/>
      <c r="AC91" s="13">
        <v>86</v>
      </c>
      <c r="AD91" s="14" t="s">
        <v>97</v>
      </c>
      <c r="AE91" s="14" t="s">
        <v>197</v>
      </c>
      <c r="AF91" s="15" t="s">
        <v>82</v>
      </c>
      <c r="AG91" s="13">
        <v>86</v>
      </c>
      <c r="AH91" s="14" t="s">
        <v>97</v>
      </c>
      <c r="AI91" s="14" t="s">
        <v>197</v>
      </c>
      <c r="AJ91" s="15" t="s">
        <v>82</v>
      </c>
      <c r="AK91" s="13"/>
      <c r="AL91" s="15"/>
      <c r="AM91" s="15"/>
      <c r="AN91" s="15"/>
      <c r="AO91" s="13">
        <v>86</v>
      </c>
      <c r="AP91" s="14" t="s">
        <v>97</v>
      </c>
      <c r="AQ91" s="14" t="s">
        <v>197</v>
      </c>
      <c r="AR91" s="15" t="s">
        <v>87</v>
      </c>
      <c r="AS91" s="13"/>
      <c r="AT91" s="14"/>
      <c r="AU91" s="14"/>
      <c r="AV91" s="15"/>
      <c r="AW91" s="13">
        <v>86</v>
      </c>
      <c r="AX91" s="14" t="s">
        <v>97</v>
      </c>
      <c r="AY91" s="14" t="s">
        <v>197</v>
      </c>
      <c r="AZ91" s="15" t="s">
        <v>87</v>
      </c>
      <c r="BA91" s="13">
        <v>86</v>
      </c>
      <c r="BB91" s="14" t="s">
        <v>97</v>
      </c>
      <c r="BC91" s="14" t="s">
        <v>197</v>
      </c>
      <c r="BD91" s="15" t="s">
        <v>87</v>
      </c>
      <c r="BE91" s="13">
        <v>86</v>
      </c>
      <c r="BF91" s="14" t="s">
        <v>97</v>
      </c>
      <c r="BG91" s="14" t="s">
        <v>197</v>
      </c>
      <c r="BH91" s="15" t="s">
        <v>87</v>
      </c>
      <c r="BI91" s="13"/>
      <c r="BJ91" s="14"/>
      <c r="BK91" s="14"/>
      <c r="BL91" s="15"/>
      <c r="BM91" s="13">
        <v>86</v>
      </c>
      <c r="BN91" s="14" t="s">
        <v>97</v>
      </c>
      <c r="BO91" s="14" t="s">
        <v>197</v>
      </c>
      <c r="BP91" s="15" t="s">
        <v>87</v>
      </c>
      <c r="BQ91" s="13"/>
      <c r="BR91" s="14"/>
      <c r="BS91" s="14"/>
      <c r="BT91" s="15"/>
      <c r="BU91" s="13">
        <v>86</v>
      </c>
      <c r="BV91" s="14" t="s">
        <v>97</v>
      </c>
      <c r="BW91" s="14" t="s">
        <v>197</v>
      </c>
      <c r="BX91" s="15" t="s">
        <v>48</v>
      </c>
      <c r="BY91" s="13"/>
      <c r="BZ91" s="14"/>
      <c r="CA91" s="14"/>
      <c r="CB91" s="15"/>
    </row>
    <row r="92" spans="1:80" ht="30" x14ac:dyDescent="0.2">
      <c r="A92" s="13"/>
      <c r="B92" s="14"/>
      <c r="C92" s="14"/>
      <c r="D92" s="15"/>
      <c r="E92" s="13"/>
      <c r="F92" s="14"/>
      <c r="G92" s="14"/>
      <c r="H92" s="15"/>
      <c r="I92" s="13"/>
      <c r="J92" s="14"/>
      <c r="K92" s="14"/>
      <c r="L92" s="15"/>
      <c r="M92" s="13">
        <v>87</v>
      </c>
      <c r="N92" s="14" t="s">
        <v>97</v>
      </c>
      <c r="O92" s="14" t="s">
        <v>187</v>
      </c>
      <c r="P92" s="15" t="s">
        <v>81</v>
      </c>
      <c r="Q92" s="13">
        <v>87</v>
      </c>
      <c r="R92" s="14" t="s">
        <v>97</v>
      </c>
      <c r="S92" s="14" t="s">
        <v>187</v>
      </c>
      <c r="T92" s="15" t="s">
        <v>81</v>
      </c>
      <c r="U92" s="13"/>
      <c r="V92" s="14"/>
      <c r="W92" s="14"/>
      <c r="X92" s="15"/>
      <c r="Y92" s="13"/>
      <c r="Z92" s="14"/>
      <c r="AA92" s="14"/>
      <c r="AB92" s="15"/>
      <c r="AC92" s="13">
        <v>87</v>
      </c>
      <c r="AD92" s="14" t="s">
        <v>97</v>
      </c>
      <c r="AE92" s="14" t="s">
        <v>187</v>
      </c>
      <c r="AF92" s="15" t="s">
        <v>82</v>
      </c>
      <c r="AG92" s="13">
        <v>87</v>
      </c>
      <c r="AH92" s="14" t="s">
        <v>97</v>
      </c>
      <c r="AI92" s="14" t="s">
        <v>187</v>
      </c>
      <c r="AJ92" s="15" t="s">
        <v>82</v>
      </c>
      <c r="AK92" s="13"/>
      <c r="AL92" s="15"/>
      <c r="AM92" s="15"/>
      <c r="AN92" s="15"/>
      <c r="AO92" s="13">
        <v>87</v>
      </c>
      <c r="AP92" s="14" t="s">
        <v>97</v>
      </c>
      <c r="AQ92" s="14" t="s">
        <v>187</v>
      </c>
      <c r="AR92" s="15" t="s">
        <v>87</v>
      </c>
      <c r="AS92" s="13"/>
      <c r="AT92" s="14"/>
      <c r="AU92" s="14"/>
      <c r="AV92" s="15"/>
      <c r="AW92" s="13">
        <v>87</v>
      </c>
      <c r="AX92" s="14" t="s">
        <v>97</v>
      </c>
      <c r="AY92" s="14" t="s">
        <v>187</v>
      </c>
      <c r="AZ92" s="15" t="s">
        <v>87</v>
      </c>
      <c r="BA92" s="13">
        <v>87</v>
      </c>
      <c r="BB92" s="14" t="s">
        <v>97</v>
      </c>
      <c r="BC92" s="14" t="s">
        <v>187</v>
      </c>
      <c r="BD92" s="15" t="s">
        <v>87</v>
      </c>
      <c r="BE92" s="13">
        <v>87</v>
      </c>
      <c r="BF92" s="14" t="s">
        <v>97</v>
      </c>
      <c r="BG92" s="14" t="s">
        <v>187</v>
      </c>
      <c r="BH92" s="15" t="s">
        <v>87</v>
      </c>
      <c r="BI92" s="13"/>
      <c r="BJ92" s="14"/>
      <c r="BK92" s="14"/>
      <c r="BL92" s="15"/>
      <c r="BM92" s="13">
        <v>87</v>
      </c>
      <c r="BN92" s="14" t="s">
        <v>97</v>
      </c>
      <c r="BO92" s="14" t="s">
        <v>187</v>
      </c>
      <c r="BP92" s="15" t="s">
        <v>87</v>
      </c>
      <c r="BQ92" s="13"/>
      <c r="BR92" s="14"/>
      <c r="BS92" s="14"/>
      <c r="BT92" s="15"/>
      <c r="BU92" s="13">
        <v>87</v>
      </c>
      <c r="BV92" s="14" t="s">
        <v>97</v>
      </c>
      <c r="BW92" s="14" t="s">
        <v>187</v>
      </c>
      <c r="BX92" s="15" t="s">
        <v>48</v>
      </c>
      <c r="BY92" s="13"/>
      <c r="BZ92" s="14"/>
      <c r="CA92" s="14"/>
      <c r="CB92" s="15"/>
    </row>
    <row r="93" spans="1:80" ht="30" x14ac:dyDescent="0.2">
      <c r="A93" s="13"/>
      <c r="B93" s="14"/>
      <c r="C93" s="14"/>
      <c r="D93" s="15"/>
      <c r="E93" s="13"/>
      <c r="F93" s="14"/>
      <c r="G93" s="14"/>
      <c r="H93" s="15"/>
      <c r="I93" s="13"/>
      <c r="J93" s="14"/>
      <c r="K93" s="14"/>
      <c r="L93" s="15"/>
      <c r="M93" s="13">
        <v>88</v>
      </c>
      <c r="N93" s="14" t="s">
        <v>97</v>
      </c>
      <c r="O93" s="14" t="s">
        <v>176</v>
      </c>
      <c r="P93" s="15" t="s">
        <v>81</v>
      </c>
      <c r="Q93" s="13">
        <v>88</v>
      </c>
      <c r="R93" s="14" t="s">
        <v>97</v>
      </c>
      <c r="S93" s="14" t="s">
        <v>176</v>
      </c>
      <c r="T93" s="15" t="s">
        <v>81</v>
      </c>
      <c r="U93" s="13"/>
      <c r="V93" s="14"/>
      <c r="W93" s="14"/>
      <c r="X93" s="15"/>
      <c r="Y93" s="13"/>
      <c r="Z93" s="14"/>
      <c r="AA93" s="14"/>
      <c r="AB93" s="15"/>
      <c r="AC93" s="13">
        <v>88</v>
      </c>
      <c r="AD93" s="14" t="s">
        <v>97</v>
      </c>
      <c r="AE93" s="14" t="s">
        <v>176</v>
      </c>
      <c r="AF93" s="15" t="s">
        <v>82</v>
      </c>
      <c r="AG93" s="13">
        <v>88</v>
      </c>
      <c r="AH93" s="14" t="s">
        <v>97</v>
      </c>
      <c r="AI93" s="14" t="s">
        <v>176</v>
      </c>
      <c r="AJ93" s="15" t="s">
        <v>82</v>
      </c>
      <c r="AK93" s="13"/>
      <c r="AL93" s="15"/>
      <c r="AM93" s="15"/>
      <c r="AN93" s="15"/>
      <c r="AO93" s="13">
        <v>88</v>
      </c>
      <c r="AP93" s="14" t="s">
        <v>97</v>
      </c>
      <c r="AQ93" s="14" t="s">
        <v>176</v>
      </c>
      <c r="AR93" s="15" t="s">
        <v>87</v>
      </c>
      <c r="AS93" s="13"/>
      <c r="AT93" s="14"/>
      <c r="AU93" s="14"/>
      <c r="AV93" s="15"/>
      <c r="AW93" s="13">
        <v>88</v>
      </c>
      <c r="AX93" s="14" t="s">
        <v>97</v>
      </c>
      <c r="AY93" s="14" t="s">
        <v>176</v>
      </c>
      <c r="AZ93" s="15" t="s">
        <v>87</v>
      </c>
      <c r="BA93" s="13">
        <v>88</v>
      </c>
      <c r="BB93" s="14" t="s">
        <v>97</v>
      </c>
      <c r="BC93" s="14" t="s">
        <v>176</v>
      </c>
      <c r="BD93" s="15" t="s">
        <v>87</v>
      </c>
      <c r="BE93" s="13">
        <v>88</v>
      </c>
      <c r="BF93" s="14" t="s">
        <v>97</v>
      </c>
      <c r="BG93" s="14" t="s">
        <v>176</v>
      </c>
      <c r="BH93" s="15" t="s">
        <v>87</v>
      </c>
      <c r="BI93" s="13"/>
      <c r="BJ93" s="14"/>
      <c r="BK93" s="14"/>
      <c r="BL93" s="15"/>
      <c r="BM93" s="13">
        <v>88</v>
      </c>
      <c r="BN93" s="14" t="s">
        <v>97</v>
      </c>
      <c r="BO93" s="14" t="s">
        <v>176</v>
      </c>
      <c r="BP93" s="15" t="s">
        <v>87</v>
      </c>
      <c r="BQ93" s="13"/>
      <c r="BR93" s="14"/>
      <c r="BS93" s="14"/>
      <c r="BT93" s="15"/>
      <c r="BU93" s="13">
        <v>88</v>
      </c>
      <c r="BV93" s="14" t="s">
        <v>97</v>
      </c>
      <c r="BW93" s="14" t="s">
        <v>176</v>
      </c>
      <c r="BX93" s="15" t="s">
        <v>48</v>
      </c>
      <c r="BY93" s="13"/>
      <c r="BZ93" s="14"/>
      <c r="CA93" s="14"/>
      <c r="CB93" s="15"/>
    </row>
    <row r="94" spans="1:80" ht="15" x14ac:dyDescent="0.2">
      <c r="A94" s="13"/>
      <c r="B94" s="14"/>
      <c r="C94" s="14"/>
      <c r="D94" s="15"/>
      <c r="E94" s="13"/>
      <c r="F94" s="14"/>
      <c r="G94" s="14"/>
      <c r="H94" s="15"/>
      <c r="I94" s="13"/>
      <c r="J94" s="14"/>
      <c r="K94" s="14"/>
      <c r="L94" s="15"/>
      <c r="M94" s="13">
        <v>89</v>
      </c>
      <c r="N94" s="14" t="s">
        <v>135</v>
      </c>
      <c r="O94" s="14" t="s">
        <v>136</v>
      </c>
      <c r="P94" s="15" t="s">
        <v>81</v>
      </c>
      <c r="Q94" s="13">
        <v>89</v>
      </c>
      <c r="R94" s="14" t="s">
        <v>135</v>
      </c>
      <c r="S94" s="14" t="s">
        <v>136</v>
      </c>
      <c r="T94" s="15" t="s">
        <v>81</v>
      </c>
      <c r="U94" s="13"/>
      <c r="V94" s="14"/>
      <c r="W94" s="14"/>
      <c r="X94" s="15"/>
      <c r="Y94" s="13"/>
      <c r="Z94" s="14"/>
      <c r="AA94" s="14"/>
      <c r="AB94" s="15"/>
      <c r="AC94" s="13">
        <v>89</v>
      </c>
      <c r="AD94" s="14" t="s">
        <v>135</v>
      </c>
      <c r="AE94" s="14" t="s">
        <v>136</v>
      </c>
      <c r="AF94" s="15" t="s">
        <v>82</v>
      </c>
      <c r="AG94" s="13">
        <v>89</v>
      </c>
      <c r="AH94" s="14" t="s">
        <v>135</v>
      </c>
      <c r="AI94" s="14" t="s">
        <v>136</v>
      </c>
      <c r="AJ94" s="15" t="s">
        <v>82</v>
      </c>
      <c r="AK94" s="13"/>
      <c r="AL94" s="15"/>
      <c r="AM94" s="15"/>
      <c r="AN94" s="15"/>
      <c r="AO94" s="13">
        <v>89</v>
      </c>
      <c r="AP94" s="14" t="s">
        <v>135</v>
      </c>
      <c r="AQ94" s="14" t="s">
        <v>136</v>
      </c>
      <c r="AR94" s="15" t="s">
        <v>87</v>
      </c>
      <c r="AS94" s="13"/>
      <c r="AT94" s="14"/>
      <c r="AU94" s="14"/>
      <c r="AV94" s="15"/>
      <c r="AW94" s="13">
        <v>89</v>
      </c>
      <c r="AX94" s="14" t="s">
        <v>135</v>
      </c>
      <c r="AY94" s="14" t="s">
        <v>136</v>
      </c>
      <c r="AZ94" s="15" t="s">
        <v>87</v>
      </c>
      <c r="BA94" s="13">
        <v>89</v>
      </c>
      <c r="BB94" s="14" t="s">
        <v>135</v>
      </c>
      <c r="BC94" s="14" t="s">
        <v>136</v>
      </c>
      <c r="BD94" s="15" t="s">
        <v>87</v>
      </c>
      <c r="BE94" s="13">
        <v>89</v>
      </c>
      <c r="BF94" s="14" t="s">
        <v>135</v>
      </c>
      <c r="BG94" s="14" t="s">
        <v>136</v>
      </c>
      <c r="BH94" s="15" t="s">
        <v>87</v>
      </c>
      <c r="BI94" s="13"/>
      <c r="BJ94" s="14"/>
      <c r="BK94" s="14"/>
      <c r="BL94" s="15"/>
      <c r="BM94" s="13">
        <v>89</v>
      </c>
      <c r="BN94" s="14" t="s">
        <v>135</v>
      </c>
      <c r="BO94" s="14" t="s">
        <v>136</v>
      </c>
      <c r="BP94" s="15" t="s">
        <v>87</v>
      </c>
      <c r="BQ94" s="13"/>
      <c r="BR94" s="14"/>
      <c r="BS94" s="14"/>
      <c r="BT94" s="15"/>
      <c r="BU94" s="13">
        <v>89</v>
      </c>
      <c r="BV94" s="14" t="s">
        <v>135</v>
      </c>
      <c r="BW94" s="14" t="s">
        <v>136</v>
      </c>
      <c r="BX94" s="15" t="s">
        <v>48</v>
      </c>
      <c r="BY94" s="13"/>
      <c r="BZ94" s="14"/>
      <c r="CA94" s="14"/>
      <c r="CB94" s="15"/>
    </row>
    <row r="95" spans="1:80" ht="15" x14ac:dyDescent="0.2">
      <c r="A95" s="13"/>
      <c r="B95" s="14"/>
      <c r="C95" s="14"/>
      <c r="D95" s="15"/>
      <c r="E95" s="13"/>
      <c r="F95" s="14"/>
      <c r="G95" s="14"/>
      <c r="H95" s="15"/>
      <c r="I95" s="13"/>
      <c r="J95" s="14"/>
      <c r="K95" s="14"/>
      <c r="L95" s="15"/>
      <c r="M95" s="13"/>
      <c r="Q95" s="13"/>
      <c r="U95" s="13"/>
      <c r="V95" s="14"/>
      <c r="W95" s="14"/>
      <c r="X95" s="15"/>
      <c r="Y95" s="13"/>
      <c r="Z95" s="14"/>
      <c r="AA95" s="14"/>
      <c r="AB95" s="15"/>
      <c r="AC95" s="13"/>
      <c r="AG95" s="13"/>
      <c r="AH95" s="1"/>
      <c r="AI95" s="1"/>
      <c r="AJ95" s="1"/>
      <c r="AK95" s="13"/>
      <c r="AL95" s="15"/>
      <c r="AM95" s="15"/>
      <c r="AN95" s="15"/>
      <c r="AO95" s="13"/>
      <c r="AS95" s="13"/>
      <c r="AT95" s="14"/>
      <c r="AU95" s="14"/>
      <c r="AV95" s="15"/>
      <c r="AW95" s="13"/>
      <c r="BA95" s="13"/>
      <c r="BE95" s="13"/>
      <c r="BI95" s="13"/>
      <c r="BJ95" s="14"/>
      <c r="BK95" s="14"/>
      <c r="BL95" s="15"/>
      <c r="BM95" s="13"/>
      <c r="BQ95" s="13"/>
      <c r="BR95" s="14"/>
      <c r="BS95" s="14"/>
      <c r="BT95" s="15"/>
      <c r="BU95" s="13"/>
      <c r="BY95" s="13"/>
      <c r="BZ95" s="14"/>
      <c r="CA95" s="14"/>
      <c r="CB95" s="15"/>
    </row>
    <row r="96" spans="1:80" ht="15" x14ac:dyDescent="0.2">
      <c r="A96" s="13"/>
      <c r="B96" s="14"/>
      <c r="C96" s="14"/>
      <c r="D96" s="15"/>
      <c r="E96" s="13"/>
      <c r="F96" s="14"/>
      <c r="G96" s="14"/>
      <c r="H96" s="15"/>
      <c r="I96" s="13"/>
      <c r="J96" s="14"/>
      <c r="K96" s="14"/>
      <c r="L96" s="15"/>
      <c r="M96" s="13"/>
      <c r="Q96" s="13"/>
      <c r="U96" s="13"/>
      <c r="V96" s="14"/>
      <c r="W96" s="14"/>
      <c r="X96" s="15"/>
      <c r="Y96" s="13"/>
      <c r="Z96" s="14"/>
      <c r="AA96" s="14"/>
      <c r="AB96" s="15"/>
      <c r="AC96" s="13"/>
      <c r="AG96" s="13"/>
      <c r="AK96" s="13"/>
      <c r="AL96" s="15"/>
      <c r="AM96" s="15"/>
      <c r="AN96" s="15"/>
      <c r="AO96" s="13"/>
      <c r="AS96" s="13"/>
      <c r="AT96" s="14"/>
      <c r="AU96" s="14"/>
      <c r="AV96" s="15"/>
      <c r="AW96" s="13"/>
      <c r="BA96" s="13"/>
      <c r="BE96" s="13"/>
      <c r="BI96" s="13"/>
      <c r="BJ96" s="14"/>
      <c r="BK96" s="14"/>
      <c r="BL96" s="15"/>
      <c r="BM96" s="13"/>
      <c r="BQ96" s="13"/>
      <c r="BR96" s="14"/>
      <c r="BS96" s="14"/>
      <c r="BT96" s="15"/>
      <c r="BU96" s="13"/>
      <c r="BY96" s="13"/>
      <c r="BZ96" s="20"/>
      <c r="CA96" s="20"/>
      <c r="CB96" s="20"/>
    </row>
    <row r="97" spans="1:77" ht="15" x14ac:dyDescent="0.2">
      <c r="A97" s="13"/>
      <c r="B97" s="14"/>
      <c r="C97" s="14"/>
      <c r="D97" s="15"/>
      <c r="E97" s="13"/>
      <c r="F97" s="14"/>
      <c r="G97" s="14"/>
      <c r="H97" s="15"/>
      <c r="I97" s="13"/>
      <c r="J97" s="14"/>
      <c r="K97" s="14"/>
      <c r="L97" s="15"/>
      <c r="M97" s="13"/>
      <c r="Q97" s="13"/>
      <c r="U97" s="13"/>
      <c r="Y97" s="13"/>
      <c r="Z97" s="14"/>
      <c r="AA97" s="14"/>
      <c r="AB97" s="15"/>
      <c r="AC97" s="13"/>
      <c r="AG97" s="13"/>
      <c r="AK97" s="13"/>
      <c r="AL97" s="15"/>
      <c r="AM97" s="15"/>
      <c r="AN97" s="15"/>
      <c r="AO97" s="13"/>
      <c r="AS97" s="13"/>
      <c r="AW97" s="13"/>
      <c r="BA97" s="13"/>
      <c r="BE97" s="13"/>
      <c r="BI97" s="13"/>
      <c r="BJ97" s="14"/>
      <c r="BK97" s="14"/>
      <c r="BL97" s="15"/>
      <c r="BM97" s="13"/>
      <c r="BQ97" s="13"/>
      <c r="BU97" s="13"/>
      <c r="BY97" s="20"/>
    </row>
    <row r="98" spans="1:77" ht="12.75" x14ac:dyDescent="0.2">
      <c r="AG98" s="1"/>
      <c r="AK98" s="1"/>
      <c r="AL98" s="1"/>
      <c r="AM98" s="1"/>
      <c r="AN98" s="1"/>
    </row>
    <row r="99" spans="1:77" ht="12.75" x14ac:dyDescent="0.2"/>
    <row r="100" spans="1:77" ht="12.75" x14ac:dyDescent="0.2"/>
    <row r="101" spans="1:77" ht="12.75" x14ac:dyDescent="0.2"/>
    <row r="102" spans="1:77" ht="12.75" x14ac:dyDescent="0.2"/>
    <row r="103" spans="1:77" ht="12.75" x14ac:dyDescent="0.2"/>
    <row r="104" spans="1:77" ht="12.75" x14ac:dyDescent="0.2"/>
    <row r="105" spans="1:77" ht="12.75" x14ac:dyDescent="0.2"/>
    <row r="106" spans="1:77" ht="12.75" x14ac:dyDescent="0.2"/>
    <row r="107" spans="1:77" ht="12.75" x14ac:dyDescent="0.2"/>
    <row r="108" spans="1:77" ht="12.75" x14ac:dyDescent="0.2"/>
    <row r="109" spans="1:77" ht="12.75" x14ac:dyDescent="0.2"/>
    <row r="110" spans="1:77" ht="12.75" x14ac:dyDescent="0.2"/>
    <row r="111" spans="1:77" ht="12.75" x14ac:dyDescent="0.2"/>
    <row r="112" spans="1:77"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sheetData>
  <mergeCells count="61">
    <mergeCell ref="BY3:CB3"/>
    <mergeCell ref="BM4:BP4"/>
    <mergeCell ref="BY4:CB4"/>
    <mergeCell ref="U4:X4"/>
    <mergeCell ref="Y4:AB4"/>
    <mergeCell ref="BQ4:BT4"/>
    <mergeCell ref="BU4:BX4"/>
    <mergeCell ref="BE3:BH3"/>
    <mergeCell ref="BI3:BL3"/>
    <mergeCell ref="BM3:BP3"/>
    <mergeCell ref="BQ3:BT3"/>
    <mergeCell ref="BU3:BX3"/>
    <mergeCell ref="AO3:AR3"/>
    <mergeCell ref="AS3:AV3"/>
    <mergeCell ref="AW3:AZ3"/>
    <mergeCell ref="BA3:BD3"/>
    <mergeCell ref="Q3:T3"/>
    <mergeCell ref="A4:D4"/>
    <mergeCell ref="E4:H4"/>
    <mergeCell ref="I4:L4"/>
    <mergeCell ref="M4:P4"/>
    <mergeCell ref="Q4:T4"/>
    <mergeCell ref="AG3:AJ3"/>
    <mergeCell ref="AK3:AN3"/>
    <mergeCell ref="A1:H1"/>
    <mergeCell ref="A2:D2"/>
    <mergeCell ref="E2:H2"/>
    <mergeCell ref="I2:L2"/>
    <mergeCell ref="M2:P2"/>
    <mergeCell ref="U3:X3"/>
    <mergeCell ref="Y3:AB3"/>
    <mergeCell ref="Q2:T2"/>
    <mergeCell ref="U2:X2"/>
    <mergeCell ref="AC3:AF3"/>
    <mergeCell ref="A3:D3"/>
    <mergeCell ref="E3:H3"/>
    <mergeCell ref="I3:L3"/>
    <mergeCell ref="M3:P3"/>
    <mergeCell ref="BU2:BX2"/>
    <mergeCell ref="BY2:CB2"/>
    <mergeCell ref="Y2:AB2"/>
    <mergeCell ref="AC2:AF2"/>
    <mergeCell ref="AG2:AJ2"/>
    <mergeCell ref="AK2:AN2"/>
    <mergeCell ref="AO2:AR2"/>
    <mergeCell ref="AS2:AV2"/>
    <mergeCell ref="AW2:AZ2"/>
    <mergeCell ref="BA2:BD2"/>
    <mergeCell ref="BE2:BH2"/>
    <mergeCell ref="BI2:BL2"/>
    <mergeCell ref="BM2:BP2"/>
    <mergeCell ref="BQ2:BT2"/>
    <mergeCell ref="BE4:BH4"/>
    <mergeCell ref="BI4:BL4"/>
    <mergeCell ref="AC4:AF4"/>
    <mergeCell ref="AG4:AJ4"/>
    <mergeCell ref="AK4:AN4"/>
    <mergeCell ref="AO4:AR4"/>
    <mergeCell ref="AS4:AV4"/>
    <mergeCell ref="AW4:AZ4"/>
    <mergeCell ref="BA4:BD4"/>
  </mergeCells>
  <pageMargins left="0.19685039370078741" right="0.19685039370078741" top="0.78740157480314965" bottom="0.19685039370078741"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00"/>
  <sheetViews>
    <sheetView workbookViewId="0">
      <pane ySplit="6" topLeftCell="A7" activePane="bottomLeft" state="frozen"/>
      <selection pane="bottomLeft" activeCell="B8" sqref="B8"/>
    </sheetView>
  </sheetViews>
  <sheetFormatPr defaultColWidth="14.42578125" defaultRowHeight="15.75" customHeight="1" x14ac:dyDescent="0.2"/>
  <cols>
    <col min="1" max="1" width="3.7109375" customWidth="1"/>
    <col min="2" max="2" width="13.85546875" customWidth="1"/>
    <col min="3" max="3" width="34.5703125" customWidth="1"/>
    <col min="4" max="4" width="11.7109375" customWidth="1"/>
    <col min="5" max="10" width="5.7109375" customWidth="1"/>
    <col min="11" max="30" width="17.28515625" customWidth="1"/>
  </cols>
  <sheetData>
    <row r="1" spans="1:30" ht="15.75" customHeight="1" x14ac:dyDescent="0.25">
      <c r="A1" s="69" t="s">
        <v>56</v>
      </c>
      <c r="B1" s="60"/>
      <c r="C1" s="60"/>
      <c r="D1" s="60"/>
      <c r="E1" s="60"/>
      <c r="F1" s="60"/>
      <c r="G1" s="60"/>
      <c r="H1" s="60"/>
      <c r="I1" s="60"/>
      <c r="J1" s="21"/>
      <c r="K1" s="22"/>
      <c r="L1" s="22"/>
      <c r="M1" s="22"/>
      <c r="N1" s="22"/>
      <c r="O1" s="22"/>
      <c r="P1" s="22"/>
      <c r="Q1" s="22"/>
      <c r="R1" s="22"/>
      <c r="S1" s="22"/>
      <c r="T1" s="22"/>
      <c r="U1" s="22"/>
      <c r="V1" s="22"/>
      <c r="W1" s="22"/>
      <c r="X1" s="22"/>
      <c r="Y1" s="22"/>
      <c r="Z1" s="22"/>
      <c r="AA1" s="22"/>
      <c r="AB1" s="22"/>
      <c r="AC1" s="22"/>
      <c r="AD1" s="22"/>
    </row>
    <row r="2" spans="1:30" ht="15" customHeight="1" x14ac:dyDescent="0.2">
      <c r="A2" s="70" t="s">
        <v>0</v>
      </c>
      <c r="B2" s="70" t="s">
        <v>75</v>
      </c>
      <c r="C2" s="72" t="s">
        <v>76</v>
      </c>
      <c r="D2" s="75" t="s">
        <v>198</v>
      </c>
      <c r="E2" s="78" t="s">
        <v>199</v>
      </c>
      <c r="F2" s="79"/>
      <c r="G2" s="79"/>
      <c r="H2" s="79"/>
      <c r="I2" s="79"/>
      <c r="J2" s="80"/>
      <c r="K2" s="66" t="s">
        <v>200</v>
      </c>
      <c r="L2" s="56"/>
      <c r="M2" s="56"/>
      <c r="N2" s="56"/>
      <c r="O2" s="56"/>
      <c r="P2" s="56"/>
      <c r="Q2" s="56"/>
      <c r="R2" s="56"/>
      <c r="S2" s="56"/>
      <c r="T2" s="56"/>
      <c r="U2" s="56"/>
      <c r="V2" s="56"/>
      <c r="W2" s="56"/>
      <c r="X2" s="56"/>
      <c r="Y2" s="56"/>
      <c r="Z2" s="56"/>
      <c r="AA2" s="56"/>
      <c r="AB2" s="56"/>
      <c r="AC2" s="56"/>
      <c r="AD2" s="58"/>
    </row>
    <row r="3" spans="1:30" ht="15" x14ac:dyDescent="0.2">
      <c r="A3" s="71"/>
      <c r="B3" s="71"/>
      <c r="C3" s="73"/>
      <c r="D3" s="76"/>
      <c r="E3" s="81"/>
      <c r="F3" s="60"/>
      <c r="G3" s="60"/>
      <c r="H3" s="60"/>
      <c r="I3" s="60"/>
      <c r="J3" s="82"/>
      <c r="K3" s="23">
        <v>1</v>
      </c>
      <c r="L3" s="24">
        <v>2</v>
      </c>
      <c r="M3" s="23">
        <v>3</v>
      </c>
      <c r="N3" s="24">
        <v>4</v>
      </c>
      <c r="O3" s="23">
        <v>5</v>
      </c>
      <c r="P3" s="24">
        <v>6</v>
      </c>
      <c r="Q3" s="23">
        <v>7</v>
      </c>
      <c r="R3" s="24">
        <v>8</v>
      </c>
      <c r="S3" s="23">
        <v>9</v>
      </c>
      <c r="T3" s="24">
        <v>10</v>
      </c>
      <c r="U3" s="23">
        <v>11</v>
      </c>
      <c r="V3" s="24">
        <v>12</v>
      </c>
      <c r="W3" s="23">
        <v>13</v>
      </c>
      <c r="X3" s="24">
        <v>14</v>
      </c>
      <c r="Y3" s="23">
        <v>15</v>
      </c>
      <c r="Z3" s="24">
        <v>16</v>
      </c>
      <c r="AA3" s="23">
        <v>17</v>
      </c>
      <c r="AB3" s="24">
        <v>18</v>
      </c>
      <c r="AC3" s="23">
        <v>19</v>
      </c>
      <c r="AD3" s="24">
        <v>20</v>
      </c>
    </row>
    <row r="4" spans="1:30" ht="15" customHeight="1" x14ac:dyDescent="0.2">
      <c r="A4" s="71"/>
      <c r="B4" s="71"/>
      <c r="C4" s="73"/>
      <c r="D4" s="76"/>
      <c r="E4" s="83" t="s">
        <v>201</v>
      </c>
      <c r="F4" s="84" t="s">
        <v>202</v>
      </c>
      <c r="G4" s="63" t="s">
        <v>203</v>
      </c>
      <c r="H4" s="65" t="s">
        <v>204</v>
      </c>
      <c r="I4" s="67" t="s">
        <v>48</v>
      </c>
      <c r="J4" s="68" t="s">
        <v>52</v>
      </c>
      <c r="K4" s="23" t="s">
        <v>57</v>
      </c>
      <c r="L4" s="23" t="s">
        <v>10</v>
      </c>
      <c r="M4" s="23" t="s">
        <v>10</v>
      </c>
      <c r="N4" s="23" t="s">
        <v>10</v>
      </c>
      <c r="O4" s="23" t="s">
        <v>10</v>
      </c>
      <c r="P4" s="24" t="s">
        <v>19</v>
      </c>
      <c r="Q4" s="24" t="s">
        <v>19</v>
      </c>
      <c r="R4" s="24" t="s">
        <v>19</v>
      </c>
      <c r="S4" s="24" t="s">
        <v>19</v>
      </c>
      <c r="T4" s="24" t="s">
        <v>19</v>
      </c>
      <c r="U4" s="24" t="s">
        <v>28</v>
      </c>
      <c r="V4" s="24" t="s">
        <v>28</v>
      </c>
      <c r="W4" s="24" t="s">
        <v>28</v>
      </c>
      <c r="X4" s="24" t="s">
        <v>28</v>
      </c>
      <c r="Y4" s="24" t="s">
        <v>28</v>
      </c>
      <c r="Z4" s="24" t="s">
        <v>28</v>
      </c>
      <c r="AA4" s="24" t="s">
        <v>28</v>
      </c>
      <c r="AB4" s="23" t="s">
        <v>48</v>
      </c>
      <c r="AC4" s="23" t="s">
        <v>48</v>
      </c>
      <c r="AD4" s="23" t="s">
        <v>52</v>
      </c>
    </row>
    <row r="5" spans="1:30" ht="195" x14ac:dyDescent="0.2">
      <c r="A5" s="64"/>
      <c r="B5" s="64"/>
      <c r="C5" s="74"/>
      <c r="D5" s="77"/>
      <c r="E5" s="64"/>
      <c r="F5" s="64"/>
      <c r="G5" s="64"/>
      <c r="H5" s="64"/>
      <c r="I5" s="64"/>
      <c r="J5" s="64"/>
      <c r="K5" s="25" t="s">
        <v>58</v>
      </c>
      <c r="L5" s="26" t="s">
        <v>59</v>
      </c>
      <c r="M5" s="27" t="s">
        <v>60</v>
      </c>
      <c r="N5" s="27" t="s">
        <v>61</v>
      </c>
      <c r="O5" s="27" t="s">
        <v>62</v>
      </c>
      <c r="P5" s="28" t="s">
        <v>63</v>
      </c>
      <c r="Q5" s="28" t="s">
        <v>64</v>
      </c>
      <c r="R5" s="28" t="s">
        <v>65</v>
      </c>
      <c r="S5" s="28" t="s">
        <v>25</v>
      </c>
      <c r="T5" s="29" t="s">
        <v>67</v>
      </c>
      <c r="U5" s="30" t="s">
        <v>68</v>
      </c>
      <c r="V5" s="30" t="s">
        <v>32</v>
      </c>
      <c r="W5" s="30" t="s">
        <v>69</v>
      </c>
      <c r="X5" s="30" t="s">
        <v>70</v>
      </c>
      <c r="Y5" s="30" t="s">
        <v>71</v>
      </c>
      <c r="Z5" s="30" t="s">
        <v>72</v>
      </c>
      <c r="AA5" s="30" t="s">
        <v>73</v>
      </c>
      <c r="AB5" s="31" t="s">
        <v>49</v>
      </c>
      <c r="AC5" s="31" t="s">
        <v>51</v>
      </c>
      <c r="AD5" s="32" t="s">
        <v>74</v>
      </c>
    </row>
    <row r="6" spans="1:30" ht="15" x14ac:dyDescent="0.2">
      <c r="A6" s="24">
        <v>1</v>
      </c>
      <c r="B6" s="24">
        <v>2</v>
      </c>
      <c r="C6" s="33">
        <v>3</v>
      </c>
      <c r="D6" s="34">
        <v>4</v>
      </c>
      <c r="E6" s="24">
        <v>5</v>
      </c>
      <c r="F6" s="24">
        <v>6</v>
      </c>
      <c r="G6" s="24">
        <v>7</v>
      </c>
      <c r="H6" s="24">
        <v>8</v>
      </c>
      <c r="I6" s="24">
        <v>9</v>
      </c>
      <c r="J6" s="24">
        <v>10</v>
      </c>
      <c r="K6" s="23">
        <v>11</v>
      </c>
      <c r="L6" s="24">
        <v>12</v>
      </c>
      <c r="M6" s="23">
        <v>13</v>
      </c>
      <c r="N6" s="24">
        <v>14</v>
      </c>
      <c r="O6" s="23">
        <v>15</v>
      </c>
      <c r="P6" s="24">
        <v>16</v>
      </c>
      <c r="Q6" s="23">
        <v>17</v>
      </c>
      <c r="R6" s="24">
        <v>18</v>
      </c>
      <c r="S6" s="23">
        <v>19</v>
      </c>
      <c r="T6" s="24">
        <v>20</v>
      </c>
      <c r="U6" s="23">
        <v>21</v>
      </c>
      <c r="V6" s="24">
        <v>22</v>
      </c>
      <c r="W6" s="23">
        <v>23</v>
      </c>
      <c r="X6" s="24">
        <v>24</v>
      </c>
      <c r="Y6" s="23">
        <v>25</v>
      </c>
      <c r="Z6" s="24">
        <v>26</v>
      </c>
      <c r="AA6" s="23">
        <v>27</v>
      </c>
      <c r="AB6" s="24">
        <v>28</v>
      </c>
      <c r="AC6" s="23">
        <v>29</v>
      </c>
      <c r="AD6" s="24">
        <v>30</v>
      </c>
    </row>
    <row r="7" spans="1:30" ht="30" x14ac:dyDescent="0.2">
      <c r="A7" s="24">
        <v>1</v>
      </c>
      <c r="B7" s="35" t="s">
        <v>78</v>
      </c>
      <c r="C7" s="36" t="s">
        <v>79</v>
      </c>
      <c r="D7" s="37">
        <f t="shared" ref="D7:D98" si="0">SUM(E7:J7)</f>
        <v>18</v>
      </c>
      <c r="E7" s="38">
        <f t="shared" ref="E7:E98" si="1">COUNTIF(K7,"Участвует")</f>
        <v>1</v>
      </c>
      <c r="F7" s="38">
        <f t="shared" ref="F7:F98" si="2">COUNTIF(L7:O7,"Участвует")</f>
        <v>4</v>
      </c>
      <c r="G7" s="38">
        <f t="shared" ref="G7:G98" si="3">COUNTIF(P7:T7,"Участвует")</f>
        <v>3</v>
      </c>
      <c r="H7" s="38">
        <f t="shared" ref="H7:H98" si="4">COUNTIF(U7:AA7,"Участвует")</f>
        <v>7</v>
      </c>
      <c r="I7" s="38">
        <f t="shared" ref="I7:I98" si="5">COUNTIF(AB7:AC7,"Участвует")</f>
        <v>2</v>
      </c>
      <c r="J7" s="38">
        <f t="shared" ref="J7:J98" si="6">COUNTIF(AD7,"Участвует")</f>
        <v>1</v>
      </c>
      <c r="K7" s="15" t="str">
        <f>IF(COUNTIF('МО детально'!$G:$G,"*БУ «Белоярская районная больница»*"),"Участвует","")</f>
        <v>Участвует</v>
      </c>
      <c r="L7" s="15" t="str">
        <f>IF(COUNTIF('МО детально'!$G:$G,"*БУ «Белоярская районная больница»*"),"Участвует","")</f>
        <v>Участвует</v>
      </c>
      <c r="M7" s="15" t="str">
        <f>IF(COUNTIF('МО детально'!$K:$K,"*БУ «Белоярская районная больница»*"),"Участвует","")</f>
        <v>Участвует</v>
      </c>
      <c r="N7" s="15" t="str">
        <f>IF(COUNTIF('МО детально'!$O:$O,"*БУ «Белоярская районная больница»*"),"Участвует","")</f>
        <v>Участвует</v>
      </c>
      <c r="O7" s="15" t="str">
        <f>IF(COUNTIF('МО детально'!$S:$S,"*БУ «Белоярская районная больница»*"),"Участвует","")</f>
        <v>Участвует</v>
      </c>
      <c r="P7" s="15" t="str">
        <f>IF(COUNTIF('МО детально'!$AA:$AA,"*БУ «Березовская районная больница»*"),"Участвует","")</f>
        <v>Участвует</v>
      </c>
      <c r="Q7" s="15" t="str">
        <f>IF(COUNTIF('МО детально'!$AA:$AA,"*БУ «Белоярская районная больница»*"),"Участвует","")</f>
        <v/>
      </c>
      <c r="R7" s="15" t="str">
        <f>IF(COUNTIF('МО детально'!$AE:$AE,"*БУ «Белоярская районная больница»*"),"Участвует","")</f>
        <v>Участвует</v>
      </c>
      <c r="S7" s="15" t="s">
        <v>205</v>
      </c>
      <c r="T7" s="15"/>
      <c r="U7" s="15" t="str">
        <f>IF(COUNTIF('МО детально'!$AQ:$AQ,"*БУ «Белоярская районная больница»*"),"Участвует","")</f>
        <v>Участвует</v>
      </c>
      <c r="V7" s="15" t="str">
        <f>IF(COUNTIF('МО детально'!$AU:$AU,"*БУ «Белоярская районная больница»*"),"Участвует","")</f>
        <v>Участвует</v>
      </c>
      <c r="W7" s="15" t="str">
        <f>IF(COUNTIF('МО детально'!$AY:$AY,"*БУ «Белоярская районная больница»*"),"Участвует","")</f>
        <v>Участвует</v>
      </c>
      <c r="X7" s="15" t="str">
        <f>IF(COUNTIF('МО детально'!$BC:$BC,"*БУ «Белоярская районная больница»*"),"Участвует","")</f>
        <v>Участвует</v>
      </c>
      <c r="Y7" s="15" t="str">
        <f>IF(COUNTIF('МО детально'!$BG:$BG,"*БУ «Белоярская районная больница»*"),"Участвует","")</f>
        <v>Участвует</v>
      </c>
      <c r="Z7" s="15" t="str">
        <f>IF(COUNTIF('МО детально'!$BK:$BK,"*БУ «Белоярская районная больница»*"),"Участвует","")</f>
        <v>Участвует</v>
      </c>
      <c r="AA7" s="15" t="str">
        <f>IF(COUNTIF('МО детально'!$BO:$BO,"*БУ «Белоярская районная больница»*"),"Участвует","")</f>
        <v>Участвует</v>
      </c>
      <c r="AB7" s="15" t="str">
        <f>IF(COUNTIF('МО детально'!$BW:$BW,"*БУ «Белоярская районная больница»*"),"Участвует","")</f>
        <v>Участвует</v>
      </c>
      <c r="AC7" s="15" t="str">
        <f>IF(COUNTIF('МО детально'!$BW:$BW,"*БУ «Белоярская районная больница»*"),"Участвует","")</f>
        <v>Участвует</v>
      </c>
      <c r="AD7" s="15" t="s">
        <v>205</v>
      </c>
    </row>
    <row r="8" spans="1:30" ht="30" x14ac:dyDescent="0.2">
      <c r="A8" s="24">
        <v>2</v>
      </c>
      <c r="B8" s="35" t="s">
        <v>83</v>
      </c>
      <c r="C8" s="36" t="s">
        <v>84</v>
      </c>
      <c r="D8" s="37">
        <f t="shared" si="0"/>
        <v>18</v>
      </c>
      <c r="E8" s="24">
        <f t="shared" si="1"/>
        <v>1</v>
      </c>
      <c r="F8" s="24">
        <f t="shared" si="2"/>
        <v>3</v>
      </c>
      <c r="G8" s="38">
        <f t="shared" si="3"/>
        <v>4</v>
      </c>
      <c r="H8" s="24">
        <f t="shared" si="4"/>
        <v>7</v>
      </c>
      <c r="I8" s="24">
        <f t="shared" si="5"/>
        <v>2</v>
      </c>
      <c r="J8" s="24">
        <f t="shared" si="6"/>
        <v>1</v>
      </c>
      <c r="K8" s="10" t="s">
        <v>205</v>
      </c>
      <c r="L8" s="15" t="str">
        <f>IF(COUNTIF('МО детально'!$G:$G,"*БУ «Березовская районная больница»*"),"Участвует","")</f>
        <v/>
      </c>
      <c r="M8" s="15" t="str">
        <f>IF(COUNTIF('МО детально'!$K:$K,"*БУ «Березовская районная больница»*"),"Участвует","")</f>
        <v>Участвует</v>
      </c>
      <c r="N8" s="15" t="str">
        <f>IF(COUNTIF('МО детально'!$O:$O,"*БУ «Березовская районная больница»*"),"Участвует","")</f>
        <v>Участвует</v>
      </c>
      <c r="O8" s="15" t="str">
        <f>IF(COUNTIF('МО детально'!$S:$S,"*БУ «Березовская районная больница»*"),"Участвует","")</f>
        <v>Участвует</v>
      </c>
      <c r="P8" s="15" t="s">
        <v>205</v>
      </c>
      <c r="Q8" s="15" t="str">
        <f>IF(COUNTIF('МО детально'!$AA:$AA,"*БУ «Березовская районная больница»*"),"Участвует","")</f>
        <v>Участвует</v>
      </c>
      <c r="R8" s="15" t="str">
        <f>IF(COUNTIF('МО детально'!$AE:$AE,"*БУ «Березовская районная больница»*"),"Участвует","")</f>
        <v>Участвует</v>
      </c>
      <c r="S8" s="15" t="s">
        <v>205</v>
      </c>
      <c r="T8" s="15"/>
      <c r="U8" s="15" t="str">
        <f>IF(COUNTIF('МО детально'!$AQ:$AQ,"*БУ «Березовская районная больница»*"),"Участвует","")</f>
        <v>Участвует</v>
      </c>
      <c r="V8" s="15" t="str">
        <f>IF(COUNTIF('МО детально'!$AU:$AU,"*БУ «Березовская районная больница»*"),"Участвует","")</f>
        <v>Участвует</v>
      </c>
      <c r="W8" s="15" t="str">
        <f>IF(COUNTIF('МО детально'!$AY:$AY,"*БУ «Березовская районная больница»*"),"Участвует","")</f>
        <v>Участвует</v>
      </c>
      <c r="X8" s="15" t="str">
        <f>IF(COUNTIF('МО детально'!$BC:$BC,"*БУ «Березовская районная больница»*"),"Участвует","")</f>
        <v>Участвует</v>
      </c>
      <c r="Y8" s="15" t="str">
        <f>IF(COUNTIF('МО детально'!$BG:$BG,"*БУ «Березовская районная больница»*"),"Участвует","")</f>
        <v>Участвует</v>
      </c>
      <c r="Z8" s="15" t="str">
        <f>IF(COUNTIF('МО детально'!$BK:$BK,"*БУ «Березовская районная больница»*"),"Участвует","")</f>
        <v>Участвует</v>
      </c>
      <c r="AA8" s="15" t="str">
        <f>IF(COUNTIF('МО детально'!$BO:$BO,"*БУ «Белоярская районная больница»*"),"Участвует","")</f>
        <v>Участвует</v>
      </c>
      <c r="AB8" s="15" t="s">
        <v>205</v>
      </c>
      <c r="AC8" s="15" t="str">
        <f>IF(COUNTIF('МО детально'!$BW:$BW,"*БУ «Березовская районная больница»*"),"Участвует","")</f>
        <v>Участвует</v>
      </c>
      <c r="AD8" s="15" t="s">
        <v>205</v>
      </c>
    </row>
    <row r="9" spans="1:30" ht="30" x14ac:dyDescent="0.2">
      <c r="A9" s="24">
        <v>3</v>
      </c>
      <c r="B9" s="35" t="s">
        <v>83</v>
      </c>
      <c r="C9" s="36" t="s">
        <v>93</v>
      </c>
      <c r="D9" s="37">
        <f t="shared" si="0"/>
        <v>17</v>
      </c>
      <c r="E9" s="24">
        <f t="shared" si="1"/>
        <v>1</v>
      </c>
      <c r="F9" s="24">
        <f t="shared" si="2"/>
        <v>3</v>
      </c>
      <c r="G9" s="38">
        <f t="shared" si="3"/>
        <v>3</v>
      </c>
      <c r="H9" s="24">
        <f t="shared" si="4"/>
        <v>7</v>
      </c>
      <c r="I9" s="24">
        <f t="shared" si="5"/>
        <v>2</v>
      </c>
      <c r="J9" s="24">
        <f t="shared" si="6"/>
        <v>1</v>
      </c>
      <c r="K9" s="10" t="s">
        <v>205</v>
      </c>
      <c r="L9" s="15" t="str">
        <f>IF(COUNTIF('МО детально'!$G:$G,"*БУ «Игримская районная больница»*"),"Участвует","")</f>
        <v/>
      </c>
      <c r="M9" s="15" t="str">
        <f>IF(COUNTIF('МО детально'!$K:$K,"*БУ «Игримская районная больница»*"),"Участвует","")</f>
        <v>Участвует</v>
      </c>
      <c r="N9" s="15" t="str">
        <f>IF(COUNTIF('МО детально'!$O:$O,"*БУ «Игримская районная больница»*"),"Участвует","")</f>
        <v>Участвует</v>
      </c>
      <c r="O9" s="15" t="str">
        <f>IF(COUNTIF('МО детально'!$S:$S,"*БУ «Игримская районная больница»*"),"Участвует","")</f>
        <v>Участвует</v>
      </c>
      <c r="P9" s="15" t="s">
        <v>205</v>
      </c>
      <c r="Q9" s="15" t="str">
        <f>IF(COUNTIF('МО детально'!$AA:$AA,"*БУ «Игримская районная больница»*"),"Участвует","")</f>
        <v/>
      </c>
      <c r="R9" s="15" t="str">
        <f>IF(COUNTIF('МО детально'!$AE:$AE,"*БУ «Игримская районная больница»*"),"Участвует","")</f>
        <v>Участвует</v>
      </c>
      <c r="S9" s="15" t="s">
        <v>205</v>
      </c>
      <c r="T9" s="15"/>
      <c r="U9" s="15" t="str">
        <f>IF(COUNTIF('МО детально'!$AQ:$AQ,"*БУ «Игримская районная больница»*"),"Участвует","")</f>
        <v>Участвует</v>
      </c>
      <c r="V9" s="15" t="str">
        <f>IF(COUNTIF('МО детально'!$AU:$AU,"*БУ «Игримская районная больница»*"),"Участвует","")</f>
        <v>Участвует</v>
      </c>
      <c r="W9" s="15" t="str">
        <f>IF(COUNTIF('МО детально'!$AY:$AY,"*БУ «Игримская районная больница»*"),"Участвует","")</f>
        <v>Участвует</v>
      </c>
      <c r="X9" s="15" t="str">
        <f>IF(COUNTIF('МО детально'!$BC:$BC,"*БУ «Игримская районная больница»*"),"Участвует","")</f>
        <v>Участвует</v>
      </c>
      <c r="Y9" s="15" t="str">
        <f>IF(COUNTIF('МО детально'!$BG:$BG,"*БУ «Игримская районная больница»*"),"Участвует","")</f>
        <v>Участвует</v>
      </c>
      <c r="Z9" s="15" t="str">
        <f>IF(COUNTIF('МО детально'!$BK:$BK,"*БУ «Игримская районная больница»*"),"Участвует","")</f>
        <v>Участвует</v>
      </c>
      <c r="AA9" s="15" t="str">
        <f>IF(COUNTIF('МО детально'!$BO:$BO,"*БУ «Белоярская районная больница»*"),"Участвует","")</f>
        <v>Участвует</v>
      </c>
      <c r="AB9" s="15" t="s">
        <v>205</v>
      </c>
      <c r="AC9" s="15" t="str">
        <f>IF(COUNTIF('МО детально'!$BW:$BW,"*БУ «Игримская районная больница»*"),"Участвует","")</f>
        <v>Участвует</v>
      </c>
      <c r="AD9" s="15" t="s">
        <v>205</v>
      </c>
    </row>
    <row r="10" spans="1:30" ht="30" x14ac:dyDescent="0.2">
      <c r="A10" s="24">
        <v>4</v>
      </c>
      <c r="B10" s="35" t="s">
        <v>83</v>
      </c>
      <c r="C10" s="36" t="s">
        <v>101</v>
      </c>
      <c r="D10" s="37">
        <f t="shared" si="0"/>
        <v>10</v>
      </c>
      <c r="E10" s="24">
        <f t="shared" si="1"/>
        <v>0</v>
      </c>
      <c r="F10" s="24">
        <f t="shared" si="2"/>
        <v>2</v>
      </c>
      <c r="G10" s="38">
        <f t="shared" si="3"/>
        <v>2</v>
      </c>
      <c r="H10" s="24">
        <f t="shared" si="4"/>
        <v>5</v>
      </c>
      <c r="I10" s="24">
        <f t="shared" si="5"/>
        <v>1</v>
      </c>
      <c r="J10" s="24">
        <f t="shared" si="6"/>
        <v>0</v>
      </c>
      <c r="K10" s="10"/>
      <c r="L10" s="15" t="str">
        <f>IF(COUNTIF('МО детально'!$G:$G,"*КУ «Березовский противотуберкулезный диспансер»*"),"Участвует","")</f>
        <v/>
      </c>
      <c r="M10" s="15" t="str">
        <f>IF(COUNTIF('МО детально'!$K:$K,"*КУ «Березовский противотуберкулезный диспансер»*"),"Участвует","")</f>
        <v/>
      </c>
      <c r="N10" s="15" t="str">
        <f>IF(COUNTIF('МО детально'!$O:$O,"*КУ «Березовский противотуберкулезный диспансер»*"),"Участвует","")</f>
        <v>Участвует</v>
      </c>
      <c r="O10" s="15" t="str">
        <f>IF(COUNTIF('МО детально'!$S:$S,"*КУ «Березовский противотуберкулезный диспансер»*"),"Участвует","")</f>
        <v>Участвует</v>
      </c>
      <c r="P10" s="15"/>
      <c r="Q10" s="15" t="str">
        <f>IF(COUNTIF('МО детально'!$AA:$AA,"*КУ «Березовский противотуберкулезный диспансер»*"),"Участвует","")</f>
        <v/>
      </c>
      <c r="R10" s="15" t="str">
        <f>IF(COUNTIF('МО детально'!$AE:$AE,"*КУ «Березовский противотуберкулезный диспансер»*"),"Участвует","")</f>
        <v>Участвует</v>
      </c>
      <c r="S10" s="15" t="s">
        <v>205</v>
      </c>
      <c r="T10" s="15"/>
      <c r="U10" s="15" t="str">
        <f>IF(COUNTIF('МО детально'!$AQ:$AQ,"*КУ «Березовский противотуберкулезный диспансер»*"),"Участвует","")</f>
        <v>Участвует</v>
      </c>
      <c r="V10" s="15" t="str">
        <f>IF(COUNTIF('МО детально'!$AU:$AU,"*КУ «Березовский противотуберкулезный диспансер»*"),"Участвует","")</f>
        <v/>
      </c>
      <c r="W10" s="15" t="str">
        <f>IF(COUNTIF('МО детально'!$AY:$AY,"*КУ «Березовский противотуберкулезный диспансер»*"),"Участвует","")</f>
        <v>Участвует</v>
      </c>
      <c r="X10" s="15" t="str">
        <f>IF(COUNTIF('МО детально'!$BC:$BC,"*КУ «Березовский противотуберкулезный диспансер»*"),"Участвует","")</f>
        <v>Участвует</v>
      </c>
      <c r="Y10" s="15" t="str">
        <f>IF(COUNTIF('МО детально'!$BG:$BG,"*КУ «Березовский противотуберкулезный диспансер»*"),"Участвует","")</f>
        <v>Участвует</v>
      </c>
      <c r="Z10" s="15" t="str">
        <f>IF(COUNTIF('МО детально'!$BK:$BK,"*КУ «Березовский противотуберкулезный диспансер»*"),"Участвует","")</f>
        <v/>
      </c>
      <c r="AA10" s="15" t="str">
        <f>IF(COUNTIF('МО детально'!$BO:$BO,"*БУ «Белоярская районная больница»*"),"Участвует","")</f>
        <v>Участвует</v>
      </c>
      <c r="AB10" s="15"/>
      <c r="AC10" s="15" t="str">
        <f>IF(COUNTIF('МО детально'!$BW:$BW,"*КУ «Березовский противотуберкулезный диспансер»*"),"Участвует","")</f>
        <v>Участвует</v>
      </c>
      <c r="AD10" s="15"/>
    </row>
    <row r="11" spans="1:30" ht="30" x14ac:dyDescent="0.2">
      <c r="A11" s="24">
        <v>5</v>
      </c>
      <c r="B11" s="35" t="s">
        <v>89</v>
      </c>
      <c r="C11" s="36" t="s">
        <v>102</v>
      </c>
      <c r="D11" s="37">
        <f t="shared" si="0"/>
        <v>5</v>
      </c>
      <c r="E11" s="24">
        <f t="shared" si="1"/>
        <v>0</v>
      </c>
      <c r="F11" s="24">
        <f t="shared" si="2"/>
        <v>0</v>
      </c>
      <c r="G11" s="38">
        <f t="shared" si="3"/>
        <v>2</v>
      </c>
      <c r="H11" s="24">
        <f t="shared" si="4"/>
        <v>1</v>
      </c>
      <c r="I11" s="24">
        <f t="shared" si="5"/>
        <v>1</v>
      </c>
      <c r="J11" s="24">
        <f t="shared" si="6"/>
        <v>1</v>
      </c>
      <c r="K11" s="10"/>
      <c r="L11" s="15" t="str">
        <f>IF(COUNTIF('МО детально'!$G:$G,"*АУ «Кондинская районная стоматологическая поликлиника»*"),"Участвует","")</f>
        <v/>
      </c>
      <c r="M11" s="15" t="str">
        <f>IF(COUNTIF('МО детально'!$K:$K,"*АУ «Кондинская районная стоматологическая поликлиника»*"),"Участвует","")</f>
        <v/>
      </c>
      <c r="N11" s="15" t="str">
        <f>IF(COUNTIF('МО детально'!$O:$O,"*АУ «Кондинская районная стоматологическая поликлиника»*"),"Участвует","")</f>
        <v/>
      </c>
      <c r="O11" s="15" t="str">
        <f>IF(COUNTIF('МО детально'!$S:$S,"*АУ «Кондинская районная стоматологическая поликлиника»*"),"Участвует","")</f>
        <v/>
      </c>
      <c r="P11" s="15" t="s">
        <v>205</v>
      </c>
      <c r="Q11" s="15" t="str">
        <f>IF(COUNTIF('МО детально'!$AA:$AA,"*АУ «Кондинская районная стоматологическая поликлиника»*"),"Участвует","")</f>
        <v/>
      </c>
      <c r="R11" s="15" t="str">
        <f>IF(COUNTIF('МО детально'!$AE:$AE,"*АУ «Кондинская районная стоматологическая поликлиника»*"),"Участвует","")</f>
        <v/>
      </c>
      <c r="S11" s="15" t="s">
        <v>205</v>
      </c>
      <c r="T11" s="15"/>
      <c r="U11" s="15" t="str">
        <f>IF(COUNTIF('МО детально'!$AQ:$AQ,"*АУ «Кондинская районная стоматологическая поликлиника»*"),"Участвует","")</f>
        <v/>
      </c>
      <c r="V11" s="15" t="str">
        <f>IF(COUNTIF('МО детально'!$AU:$AU,"*АУ «Кондинская районная стоматологическая поликлиника»*"),"Участвует","")</f>
        <v/>
      </c>
      <c r="W11" s="15" t="str">
        <f>IF(COUNTIF('МО детально'!$AY:$AY,"*АУ «Кондинская районная стоматологическая поликлиника»*"),"Участвует","")</f>
        <v/>
      </c>
      <c r="X11" s="15" t="str">
        <f>IF(COUNTIF('МО детально'!$BC:$BC,"*АУ «Кондинская районная стоматологическая поликлиника»*"),"Участвует","")</f>
        <v/>
      </c>
      <c r="Y11" s="15" t="str">
        <f>IF(COUNTIF('МО детально'!$BG:$BG,"*АУ «Кондинская районная стоматологическая поликлиника»*"),"Участвует","")</f>
        <v/>
      </c>
      <c r="Z11" s="15" t="str">
        <f>IF(COUNTIF('МО детально'!$BK:$BK,"*АУ «Кондинская районная стоматологическая поликлиника»*"),"Участвует","")</f>
        <v/>
      </c>
      <c r="AA11" s="15" t="str">
        <f>IF(COUNTIF('МО детально'!$BO:$BO,"*БУ «Белоярская районная больница»*"),"Участвует","")</f>
        <v>Участвует</v>
      </c>
      <c r="AB11" s="15" t="s">
        <v>205</v>
      </c>
      <c r="AC11" s="15" t="str">
        <f>IF(COUNTIF('МО детально'!$BW:$BW,"*АУ «Кондинская районная стоматологическая поликлиника»*"),"Участвует","")</f>
        <v/>
      </c>
      <c r="AD11" s="15" t="s">
        <v>205</v>
      </c>
    </row>
    <row r="12" spans="1:30" ht="30" x14ac:dyDescent="0.2">
      <c r="A12" s="24">
        <v>6</v>
      </c>
      <c r="B12" s="35" t="s">
        <v>89</v>
      </c>
      <c r="C12" s="36" t="s">
        <v>90</v>
      </c>
      <c r="D12" s="37">
        <f t="shared" si="0"/>
        <v>19</v>
      </c>
      <c r="E12" s="24">
        <f t="shared" si="1"/>
        <v>1</v>
      </c>
      <c r="F12" s="24">
        <f t="shared" si="2"/>
        <v>4</v>
      </c>
      <c r="G12" s="38">
        <f t="shared" si="3"/>
        <v>4</v>
      </c>
      <c r="H12" s="24">
        <f t="shared" si="4"/>
        <v>7</v>
      </c>
      <c r="I12" s="24">
        <f t="shared" si="5"/>
        <v>2</v>
      </c>
      <c r="J12" s="24">
        <f t="shared" si="6"/>
        <v>1</v>
      </c>
      <c r="K12" s="10" t="s">
        <v>205</v>
      </c>
      <c r="L12" s="15" t="str">
        <f>IF(COUNTIF('МО детально'!$G:$G,"*БУ «Кондинская районная больница»*"),"Участвует","")</f>
        <v>Участвует</v>
      </c>
      <c r="M12" s="15" t="str">
        <f>IF(COUNTIF('МО детально'!$K:$K,"*БУ «Кондинская районная больница»*"),"Участвует","")</f>
        <v>Участвует</v>
      </c>
      <c r="N12" s="15" t="str">
        <f>IF(COUNTIF('МО детально'!$O:$O,"*БУ «Кондинская районная больница»*"),"Участвует","")</f>
        <v>Участвует</v>
      </c>
      <c r="O12" s="15" t="str">
        <f>IF(COUNTIF('МО детально'!$S:$S,"*БУ «Кондинская районная больница»*"),"Участвует","")</f>
        <v>Участвует</v>
      </c>
      <c r="P12" s="15" t="s">
        <v>205</v>
      </c>
      <c r="Q12" s="15" t="str">
        <f>IF(COUNTIF('МО детально'!$AA:$AA,"*БУ «Кондинская районная больница»*"),"Участвует","")</f>
        <v>Участвует</v>
      </c>
      <c r="R12" s="15" t="str">
        <f>IF(COUNTIF('МО детально'!$AE:$AE,"*БУ «Кондинская районная больница»*"),"Участвует","")</f>
        <v>Участвует</v>
      </c>
      <c r="S12" s="15" t="s">
        <v>205</v>
      </c>
      <c r="T12" s="15"/>
      <c r="U12" s="15" t="str">
        <f>IF(COUNTIF('МО детально'!$AQ:$AQ,"*БУ «Кондинская районная больница»*"),"Участвует","")</f>
        <v>Участвует</v>
      </c>
      <c r="V12" s="15" t="str">
        <f>IF(COUNTIF('МО детально'!$AU:$AU,"*БУ «Кондинская районная больница»*"),"Участвует","")</f>
        <v>Участвует</v>
      </c>
      <c r="W12" s="15" t="str">
        <f>IF(COUNTIF('МО детально'!$AY:$AY,"*БУ «Кондинская районная больница»*"),"Участвует","")</f>
        <v>Участвует</v>
      </c>
      <c r="X12" s="15" t="str">
        <f>IF(COUNTIF('МО детально'!$BC:$BC,"*БУ «Кондинская районная больница»*"),"Участвует","")</f>
        <v>Участвует</v>
      </c>
      <c r="Y12" s="15" t="str">
        <f>IF(COUNTIF('МО детально'!$BG:$BG,"*БУ «Кондинская районная больница»*"),"Участвует","")</f>
        <v>Участвует</v>
      </c>
      <c r="Z12" s="15" t="str">
        <f>IF(COUNTIF('МО детально'!$BK:$BK,"*БУ «Кондинская районная больница»*"),"Участвует","")</f>
        <v>Участвует</v>
      </c>
      <c r="AA12" s="15" t="str">
        <f>IF(COUNTIF('МО детально'!$BO:$BO,"*БУ «Белоярская районная больница»*"),"Участвует","")</f>
        <v>Участвует</v>
      </c>
      <c r="AB12" s="15" t="s">
        <v>205</v>
      </c>
      <c r="AC12" s="15" t="str">
        <f>IF(COUNTIF('МО детально'!$BW:$BW,"*БУ «Кондинская районная больница»*"),"Участвует","")</f>
        <v>Участвует</v>
      </c>
      <c r="AD12" s="15" t="s">
        <v>205</v>
      </c>
    </row>
    <row r="13" spans="1:30" ht="30" x14ac:dyDescent="0.2">
      <c r="A13" s="24">
        <v>7</v>
      </c>
      <c r="B13" s="35" t="s">
        <v>89</v>
      </c>
      <c r="C13" s="36" t="s">
        <v>96</v>
      </c>
      <c r="D13" s="37">
        <f t="shared" si="0"/>
        <v>17</v>
      </c>
      <c r="E13" s="24">
        <f t="shared" si="1"/>
        <v>1</v>
      </c>
      <c r="F13" s="24">
        <f t="shared" si="2"/>
        <v>3</v>
      </c>
      <c r="G13" s="38">
        <f t="shared" si="3"/>
        <v>4</v>
      </c>
      <c r="H13" s="24">
        <f t="shared" si="4"/>
        <v>6</v>
      </c>
      <c r="I13" s="24">
        <f t="shared" si="5"/>
        <v>2</v>
      </c>
      <c r="J13" s="24">
        <f t="shared" si="6"/>
        <v>1</v>
      </c>
      <c r="K13" s="10" t="s">
        <v>205</v>
      </c>
      <c r="L13" s="15" t="str">
        <f>IF(COUNTIF('МО детально'!$G:$G,"*БУ «Центр общей врачебной практики»*"),"Участвует","")</f>
        <v/>
      </c>
      <c r="M13" s="15" t="str">
        <f>IF(COUNTIF('МО детально'!$K:$K,"*БУ «Центр общей врачебной практики»*"),"Участвует","")</f>
        <v>Участвует</v>
      </c>
      <c r="N13" s="15" t="str">
        <f>IF(COUNTIF('МО детально'!$O:$O,"*БУ «Центр общей врачебной практики»*"),"Участвует","")</f>
        <v>Участвует</v>
      </c>
      <c r="O13" s="15" t="str">
        <f>IF(COUNTIF('МО детально'!$S:$S,"*БУ «Центр общей врачебной практики»*"),"Участвует","")</f>
        <v>Участвует</v>
      </c>
      <c r="P13" s="15" t="s">
        <v>205</v>
      </c>
      <c r="Q13" s="15" t="str">
        <f>IF(COUNTIF('МО детально'!$AA:$AA,"*БУ «Центр общей врачебной практики»*"),"Участвует","")</f>
        <v>Участвует</v>
      </c>
      <c r="R13" s="15" t="str">
        <f>IF(COUNTIF('МО детально'!$AE:$AE,"*БУ «Центр общей врачебной практики»*"),"Участвует","")</f>
        <v>Участвует</v>
      </c>
      <c r="S13" s="15" t="s">
        <v>205</v>
      </c>
      <c r="T13" s="15"/>
      <c r="U13" s="15" t="str">
        <f>IF(COUNTIF('МО детально'!$AQ:$AQ,"*БУ «Центр общей врачебной практики»*"),"Участвует","")</f>
        <v>Участвует</v>
      </c>
      <c r="V13" s="15" t="str">
        <f>IF(COUNTIF('МО детально'!$AU:$AU,"*БУ «Центр общей врачебной практики»*"),"Участвует","")</f>
        <v>Участвует</v>
      </c>
      <c r="W13" s="15" t="str">
        <f>IF(COUNTIF('МО детально'!$AY:$AY,"*БУ «Центр общей врачебной практики»*"),"Участвует","")</f>
        <v>Участвует</v>
      </c>
      <c r="X13" s="15" t="str">
        <f>IF(COUNTIF('МО детально'!$BC:$BC,"*БУ «Центр общей врачебной практики»*"),"Участвует","")</f>
        <v>Участвует</v>
      </c>
      <c r="Y13" s="15" t="str">
        <f>IF(COUNTIF('МО детально'!$BG:$BG,"*БУ «Центр общей врачебной практики»*"),"Участвует","")</f>
        <v>Участвует</v>
      </c>
      <c r="Z13" s="15" t="str">
        <f>IF(COUNTIF('МО детально'!$BK:$BK,"*БУ «Центр общей врачебной практики»*"),"Участвует","")</f>
        <v/>
      </c>
      <c r="AA13" s="15" t="str">
        <f>IF(COUNTIF('МО детально'!$BO:$BO,"*БУ «Белоярская районная больница»*"),"Участвует","")</f>
        <v>Участвует</v>
      </c>
      <c r="AB13" s="15" t="s">
        <v>205</v>
      </c>
      <c r="AC13" s="15" t="str">
        <f>IF(COUNTIF('МО детально'!$BW:$BW,"*БУ «Центр общей врачебной практики»*"),"Участвует","")</f>
        <v>Участвует</v>
      </c>
      <c r="AD13" s="15" t="s">
        <v>205</v>
      </c>
    </row>
    <row r="14" spans="1:30" ht="30" x14ac:dyDescent="0.2">
      <c r="A14" s="24">
        <v>8</v>
      </c>
      <c r="B14" s="35" t="s">
        <v>94</v>
      </c>
      <c r="C14" s="36" t="s">
        <v>105</v>
      </c>
      <c r="D14" s="37">
        <f t="shared" si="0"/>
        <v>12</v>
      </c>
      <c r="E14" s="24">
        <f t="shared" si="1"/>
        <v>1</v>
      </c>
      <c r="F14" s="24">
        <f t="shared" si="2"/>
        <v>2</v>
      </c>
      <c r="G14" s="38">
        <f t="shared" si="3"/>
        <v>3</v>
      </c>
      <c r="H14" s="24">
        <f t="shared" si="4"/>
        <v>5</v>
      </c>
      <c r="I14" s="24">
        <f t="shared" si="5"/>
        <v>1</v>
      </c>
      <c r="J14" s="24">
        <f t="shared" si="6"/>
        <v>0</v>
      </c>
      <c r="K14" s="10" t="s">
        <v>205</v>
      </c>
      <c r="L14" s="15" t="str">
        <f>IF(COUNTIF('МО детально'!$G:$G,"*АУ «Санаторий Юган»*"),"Участвует","")</f>
        <v/>
      </c>
      <c r="M14" s="15" t="str">
        <f>IF(COUNTIF('МО детально'!$K:$K,"*АУ «Санаторий Юган»*"),"Участвует","")</f>
        <v/>
      </c>
      <c r="N14" s="15" t="str">
        <f>IF(COUNTIF('МО детально'!$O:$O,"*АУ «Санаторий Юган»*"),"Участвует","")</f>
        <v>Участвует</v>
      </c>
      <c r="O14" s="15" t="str">
        <f>IF(COUNTIF('МО детально'!$S:$S,"*АУ «Санаторий Юган»*"),"Участвует","")</f>
        <v>Участвует</v>
      </c>
      <c r="P14" s="15" t="s">
        <v>205</v>
      </c>
      <c r="Q14" s="15" t="str">
        <f>IF(COUNTIF('МО детально'!$AA:$AA,"*АУ «Санаторий Юган»*"),"Участвует","")</f>
        <v/>
      </c>
      <c r="R14" s="15" t="str">
        <f>IF(COUNTIF('МО детально'!$AE:$AE,"*АУ «Санаторий Юган»*"),"Участвует","")</f>
        <v>Участвует</v>
      </c>
      <c r="S14" s="15" t="s">
        <v>205</v>
      </c>
      <c r="T14" s="15"/>
      <c r="U14" s="15" t="str">
        <f>IF(COUNTIF('МО детально'!$AQ:$AQ,"*АУ «Санаторий Юган»*"),"Участвует","")</f>
        <v>Участвует</v>
      </c>
      <c r="V14" s="15" t="str">
        <f>IF(COUNTIF('МО детально'!$AU:$AU,"*АУ «Санаторий Юган»*"),"Участвует","")</f>
        <v/>
      </c>
      <c r="W14" s="15" t="str">
        <f>IF(COUNTIF('МО детально'!$AY:$AY,"*АУ «Санаторий Юган»*"),"Участвует","")</f>
        <v>Участвует</v>
      </c>
      <c r="X14" s="15" t="str">
        <f>IF(COUNTIF('МО детально'!$BC:$BC,"*АУ «Санаторий Юган»*"),"Участвует","")</f>
        <v>Участвует</v>
      </c>
      <c r="Y14" s="15" t="str">
        <f>IF(COUNTIF('МО детально'!$BG:$BG,"*АУ «Санаторий Юган»*"),"Участвует","")</f>
        <v>Участвует</v>
      </c>
      <c r="Z14" s="15" t="str">
        <f>IF(COUNTIF('МО детально'!$BK:$BK,"*АУ «Санаторий Юган»*"),"Участвует","")</f>
        <v/>
      </c>
      <c r="AA14" s="15" t="str">
        <f>IF(COUNTIF('МО детально'!$BO:$BO,"*БУ «Белоярская районная больница»*"),"Участвует","")</f>
        <v>Участвует</v>
      </c>
      <c r="AB14" s="15"/>
      <c r="AC14" s="15" t="str">
        <f>IF(COUNTIF('МО детально'!$BW:$BW,"*АУ «Санаторий Юган»*"),"Участвует","")</f>
        <v>Участвует</v>
      </c>
      <c r="AD14" s="15"/>
    </row>
    <row r="15" spans="1:30" ht="30" x14ac:dyDescent="0.2">
      <c r="A15" s="24">
        <v>9</v>
      </c>
      <c r="B15" s="35" t="s">
        <v>94</v>
      </c>
      <c r="C15" s="36" t="s">
        <v>95</v>
      </c>
      <c r="D15" s="37">
        <f t="shared" si="0"/>
        <v>19</v>
      </c>
      <c r="E15" s="24">
        <f t="shared" si="1"/>
        <v>1</v>
      </c>
      <c r="F15" s="24">
        <f t="shared" si="2"/>
        <v>4</v>
      </c>
      <c r="G15" s="38">
        <f t="shared" si="3"/>
        <v>4</v>
      </c>
      <c r="H15" s="24">
        <f t="shared" si="4"/>
        <v>7</v>
      </c>
      <c r="I15" s="24">
        <f t="shared" si="5"/>
        <v>2</v>
      </c>
      <c r="J15" s="24">
        <f t="shared" si="6"/>
        <v>1</v>
      </c>
      <c r="K15" s="10" t="s">
        <v>205</v>
      </c>
      <c r="L15" s="15" t="str">
        <f>IF(COUNTIF('МО детально'!$G:$G,"*БУ «Нефтеюганская районная больница»*"),"Участвует","")</f>
        <v>Участвует</v>
      </c>
      <c r="M15" s="15" t="str">
        <f>IF(COUNTIF('МО детально'!$K:$K,"*БУ «Нефтеюганская районная больница»*"),"Участвует","")</f>
        <v>Участвует</v>
      </c>
      <c r="N15" s="15" t="str">
        <f>IF(COUNTIF('МО детально'!$O:$O,"*БУ «Нефтеюганская районная больница»*"),"Участвует","")</f>
        <v>Участвует</v>
      </c>
      <c r="O15" s="15" t="str">
        <f>IF(COUNTIF('МО детально'!$S:$S,"*БУ «Нефтеюганская районная больница»*"),"Участвует","")</f>
        <v>Участвует</v>
      </c>
      <c r="P15" s="15" t="s">
        <v>205</v>
      </c>
      <c r="Q15" s="15" t="str">
        <f>IF(COUNTIF('МО детально'!$AA:$AA,"*БУ «Нефтеюганская районная больница»*"),"Участвует","")</f>
        <v>Участвует</v>
      </c>
      <c r="R15" s="15" t="str">
        <f>IF(COUNTIF('МО детально'!$AE:$AE,"*БУ «Нефтеюганская районная больница»*"),"Участвует","")</f>
        <v>Участвует</v>
      </c>
      <c r="S15" s="15" t="s">
        <v>205</v>
      </c>
      <c r="T15" s="15"/>
      <c r="U15" s="15" t="str">
        <f>IF(COUNTIF('МО детально'!$AQ:$AQ,"*БУ «Нефтеюганская районная больница»*"),"Участвует","")</f>
        <v>Участвует</v>
      </c>
      <c r="V15" s="15" t="str">
        <f>IF(COUNTIF('МО детально'!$AU:$AU,"*БУ «Нефтеюганская районная больница»*"),"Участвует","")</f>
        <v>Участвует</v>
      </c>
      <c r="W15" s="15" t="str">
        <f>IF(COUNTIF('МО детально'!$AY:$AY,"*БУ «Нефтеюганская районная больница»*"),"Участвует","")</f>
        <v>Участвует</v>
      </c>
      <c r="X15" s="15" t="str">
        <f>IF(COUNTIF('МО детально'!$BC:$BC,"*БУ «Нефтеюганская районная больница»*"),"Участвует","")</f>
        <v>Участвует</v>
      </c>
      <c r="Y15" s="15" t="str">
        <f>IF(COUNTIF('МО детально'!$BG:$BG,"*БУ «Нефтеюганская районная больница»*"),"Участвует","")</f>
        <v>Участвует</v>
      </c>
      <c r="Z15" s="15" t="str">
        <f>IF(COUNTIF('МО детально'!$BK:$BK,"*БУ «Нефтеюганская районная больница»*"),"Участвует","")</f>
        <v>Участвует</v>
      </c>
      <c r="AA15" s="15" t="str">
        <f>IF(COUNTIF('МО детально'!$BO:$BO,"*БУ «Белоярская районная больница»*"),"Участвует","")</f>
        <v>Участвует</v>
      </c>
      <c r="AB15" s="15" t="s">
        <v>205</v>
      </c>
      <c r="AC15" s="15" t="str">
        <f>IF(COUNTIF('МО детально'!$BW:$BW,"*БУ «Нефтеюганская районная больница»*"),"Участвует","")</f>
        <v>Участвует</v>
      </c>
      <c r="AD15" s="15" t="s">
        <v>205</v>
      </c>
    </row>
    <row r="16" spans="1:30" ht="30" x14ac:dyDescent="0.2">
      <c r="A16" s="24">
        <v>10</v>
      </c>
      <c r="B16" s="35" t="s">
        <v>94</v>
      </c>
      <c r="C16" s="36" t="s">
        <v>119</v>
      </c>
      <c r="D16" s="37">
        <f t="shared" si="0"/>
        <v>11</v>
      </c>
      <c r="E16" s="24">
        <f t="shared" si="1"/>
        <v>0</v>
      </c>
      <c r="F16" s="24">
        <f t="shared" si="2"/>
        <v>2</v>
      </c>
      <c r="G16" s="38">
        <f t="shared" si="3"/>
        <v>3</v>
      </c>
      <c r="H16" s="24">
        <f t="shared" si="4"/>
        <v>5</v>
      </c>
      <c r="I16" s="24">
        <f t="shared" si="5"/>
        <v>1</v>
      </c>
      <c r="J16" s="24">
        <f t="shared" si="6"/>
        <v>0</v>
      </c>
      <c r="K16" s="10"/>
      <c r="L16" s="15" t="str">
        <f>IF(COUNTIF('МО детально'!$G:$G,"*КУ «Лемпинский наркологический реабилитационный центр»*"),"Участвует","")</f>
        <v/>
      </c>
      <c r="M16" s="15" t="str">
        <f>IF(COUNTIF('МО детально'!$K:$K,"*КУ «Лемпинский наркологический реабилитационный центр»*"),"Участвует","")</f>
        <v/>
      </c>
      <c r="N16" s="15" t="str">
        <f>IF(COUNTIF('МО детально'!$O:$O,"*КУ «Лемпинский наркологический реабилитационный центр»*"),"Участвует","")</f>
        <v>Участвует</v>
      </c>
      <c r="O16" s="15" t="str">
        <f>IF(COUNTIF('МО детально'!$S:$S,"*КУ «Лемпинский наркологический реабилитационный центр»*"),"Участвует","")</f>
        <v>Участвует</v>
      </c>
      <c r="P16" s="15" t="s">
        <v>205</v>
      </c>
      <c r="Q16" s="15" t="str">
        <f>IF(COUNTIF('МО детально'!$AA:$AA,"*КУ «Лемпинский наркологический реабилитационный центр»*"),"Участвует","")</f>
        <v/>
      </c>
      <c r="R16" s="15" t="str">
        <f>IF(COUNTIF('МО детально'!$AE:$AE,"*КУ «Лемпинский наркологический реабилитационный центр»*"),"Участвует","")</f>
        <v>Участвует</v>
      </c>
      <c r="S16" s="15" t="s">
        <v>205</v>
      </c>
      <c r="T16" s="15"/>
      <c r="U16" s="15" t="str">
        <f>IF(COUNTIF('МО детально'!$AQ:$AQ,"*КУ «Лемпинский наркологический реабилитационный центр»*"),"Участвует","")</f>
        <v>Участвует</v>
      </c>
      <c r="V16" s="15" t="str">
        <f>IF(COUNTIF('МО детально'!$AU:$AU,"*КУ «Лемпинский наркологический реабилитационный центр»*"),"Участвует","")</f>
        <v/>
      </c>
      <c r="W16" s="15" t="str">
        <f>IF(COUNTIF('МО детально'!$AY:$AY,"*КУ «Лемпинский наркологический реабилитационный центр»*"),"Участвует","")</f>
        <v>Участвует</v>
      </c>
      <c r="X16" s="15" t="str">
        <f>IF(COUNTIF('МО детально'!$BC:$BC,"*КУ «Лемпинский наркологический реабилитационный центр»*"),"Участвует","")</f>
        <v>Участвует</v>
      </c>
      <c r="Y16" s="15" t="str">
        <f>IF(COUNTIF('МО детально'!$BG:$BG,"*КУ «Лемпинский наркологический реабилитационный центр»*"),"Участвует","")</f>
        <v>Участвует</v>
      </c>
      <c r="Z16" s="15" t="str">
        <f>IF(COUNTIF('МО детально'!$BK:$BK,"*КУ «Лемпинский наркологический реабилитационный центр»*"),"Участвует","")</f>
        <v/>
      </c>
      <c r="AA16" s="15" t="str">
        <f>IF(COUNTIF('МО детально'!$BO:$BO,"*БУ «Белоярская районная больница»*"),"Участвует","")</f>
        <v>Участвует</v>
      </c>
      <c r="AB16" s="15"/>
      <c r="AC16" s="15" t="str">
        <f>IF(COUNTIF('МО детально'!$BW:$BW,"*КУ «Лемпинский наркологический реабилитационный центр»*"),"Участвует","")</f>
        <v>Участвует</v>
      </c>
      <c r="AD16" s="15"/>
    </row>
    <row r="17" spans="1:30" ht="30" x14ac:dyDescent="0.2">
      <c r="A17" s="24">
        <v>11</v>
      </c>
      <c r="B17" s="35" t="s">
        <v>109</v>
      </c>
      <c r="C17" s="36" t="s">
        <v>110</v>
      </c>
      <c r="D17" s="37">
        <f t="shared" si="0"/>
        <v>17</v>
      </c>
      <c r="E17" s="24">
        <f t="shared" si="1"/>
        <v>1</v>
      </c>
      <c r="F17" s="24">
        <f t="shared" si="2"/>
        <v>3</v>
      </c>
      <c r="G17" s="38">
        <f t="shared" si="3"/>
        <v>3</v>
      </c>
      <c r="H17" s="24">
        <f t="shared" si="4"/>
        <v>7</v>
      </c>
      <c r="I17" s="24">
        <f t="shared" si="5"/>
        <v>2</v>
      </c>
      <c r="J17" s="24">
        <f t="shared" si="6"/>
        <v>1</v>
      </c>
      <c r="K17" s="10" t="s">
        <v>205</v>
      </c>
      <c r="L17" s="15" t="str">
        <f>IF(COUNTIF('МО детально'!$G:$G,"*БУ «Нижневартовская районная больница»*"),"Участвует","")</f>
        <v/>
      </c>
      <c r="M17" s="15" t="str">
        <f>IF(COUNTIF('МО детально'!$K:$K,"*БУ «Нижневартовская районная больница»*"),"Участвует","")</f>
        <v>Участвует</v>
      </c>
      <c r="N17" s="15" t="str">
        <f>IF(COUNTIF('МО детально'!$O:$O,"*БУ «Нижневартовская районная больница»*"),"Участвует","")</f>
        <v>Участвует</v>
      </c>
      <c r="O17" s="15" t="str">
        <f>IF(COUNTIF('МО детально'!$S:$S,"*БУ «Нижневартовская районная больница»*"),"Участвует","")</f>
        <v>Участвует</v>
      </c>
      <c r="P17" s="15" t="s">
        <v>205</v>
      </c>
      <c r="Q17" s="15" t="str">
        <f>IF(COUNTIF('МО детально'!$AA:$AA,"*БУ «Нижневартовская районная больница»*"),"Участвует","")</f>
        <v/>
      </c>
      <c r="R17" s="15" t="str">
        <f>IF(COUNTIF('МО детально'!$AE:$AE,"*БУ «Нижневартовская районная больница»*"),"Участвует","")</f>
        <v>Участвует</v>
      </c>
      <c r="S17" s="15" t="s">
        <v>205</v>
      </c>
      <c r="T17" s="15"/>
      <c r="U17" s="15" t="str">
        <f>IF(COUNTIF('МО детально'!$AQ:$AQ,"*БУ «Нижневартовская районная больница»*"),"Участвует","")</f>
        <v>Участвует</v>
      </c>
      <c r="V17" s="15" t="str">
        <f>IF(COUNTIF('МО детально'!$AU:$AU,"*БУ «Нижневартовская районная больница»*"),"Участвует","")</f>
        <v>Участвует</v>
      </c>
      <c r="W17" s="15" t="str">
        <f>IF(COUNTIF('МО детально'!$AY:$AY,"*БУ «Нижневартовская районная больница»*"),"Участвует","")</f>
        <v>Участвует</v>
      </c>
      <c r="X17" s="15" t="str">
        <f>IF(COUNTIF('МО детально'!$BC:$BC,"*БУ «Нижневартовская районная больница»*"),"Участвует","")</f>
        <v>Участвует</v>
      </c>
      <c r="Y17" s="15" t="str">
        <f>IF(COUNTIF('МО детально'!$BG:$BG,"*БУ «Нижневартовская районная больница»*"),"Участвует","")</f>
        <v>Участвует</v>
      </c>
      <c r="Z17" s="15" t="str">
        <f>IF(COUNTIF('МО детально'!$BK:$BK,"*БУ «Нижневартовская районная больница»*"),"Участвует","")</f>
        <v>Участвует</v>
      </c>
      <c r="AA17" s="15" t="str">
        <f>IF(COUNTIF('МО детально'!$BO:$BO,"*БУ «Белоярская районная больница»*"),"Участвует","")</f>
        <v>Участвует</v>
      </c>
      <c r="AB17" s="15" t="s">
        <v>205</v>
      </c>
      <c r="AC17" s="15" t="str">
        <f>IF(COUNTIF('МО детально'!$BW:$BW,"*БУ «Нижневартовская районная больница»*"),"Участвует","")</f>
        <v>Участвует</v>
      </c>
      <c r="AD17" s="15" t="s">
        <v>205</v>
      </c>
    </row>
    <row r="18" spans="1:30" ht="30" x14ac:dyDescent="0.2">
      <c r="A18" s="24">
        <v>12</v>
      </c>
      <c r="B18" s="35" t="s">
        <v>109</v>
      </c>
      <c r="C18" s="36" t="s">
        <v>112</v>
      </c>
      <c r="D18" s="37">
        <f t="shared" si="0"/>
        <v>17</v>
      </c>
      <c r="E18" s="24">
        <f t="shared" si="1"/>
        <v>1</v>
      </c>
      <c r="F18" s="24">
        <f t="shared" si="2"/>
        <v>3</v>
      </c>
      <c r="G18" s="38">
        <f t="shared" si="3"/>
        <v>3</v>
      </c>
      <c r="H18" s="24">
        <f t="shared" si="4"/>
        <v>7</v>
      </c>
      <c r="I18" s="24">
        <f t="shared" si="5"/>
        <v>2</v>
      </c>
      <c r="J18" s="24">
        <f t="shared" si="6"/>
        <v>1</v>
      </c>
      <c r="K18" s="10" t="s">
        <v>205</v>
      </c>
      <c r="L18" s="15" t="str">
        <f>IF(COUNTIF('МО детально'!$G:$G,"*БУ «Новоаганская районная больница»*"),"Участвует","")</f>
        <v/>
      </c>
      <c r="M18" s="15" t="str">
        <f>IF(COUNTIF('МО детально'!$K:$K,"*БУ «Новоаганская районная больница»*"),"Участвует","")</f>
        <v>Участвует</v>
      </c>
      <c r="N18" s="15" t="str">
        <f>IF(COUNTIF('МО детально'!$O:$O,"*БУ «Новоаганская районная больница»*"),"Участвует","")</f>
        <v>Участвует</v>
      </c>
      <c r="O18" s="15" t="str">
        <f>IF(COUNTIF('МО детально'!$S:$S,"*БУ «Новоаганская районная больница»*"),"Участвует","")</f>
        <v>Участвует</v>
      </c>
      <c r="P18" s="15" t="s">
        <v>205</v>
      </c>
      <c r="Q18" s="15" t="str">
        <f>IF(COUNTIF('МО детально'!$AA:$AA,"*БУ «Новоаганская районная больница»*"),"Участвует","")</f>
        <v/>
      </c>
      <c r="R18" s="15" t="str">
        <f>IF(COUNTIF('МО детально'!$AE:$AE,"*БУ «Новоаганская районная больница»*"),"Участвует","")</f>
        <v>Участвует</v>
      </c>
      <c r="S18" s="15" t="s">
        <v>205</v>
      </c>
      <c r="T18" s="15"/>
      <c r="U18" s="15" t="str">
        <f>IF(COUNTIF('МО детально'!$AQ:$AQ,"*БУ «Новоаганская районная больница»*"),"Участвует","")</f>
        <v>Участвует</v>
      </c>
      <c r="V18" s="15" t="str">
        <f>IF(COUNTIF('МО детально'!$AU:$AU,"*БУ «Новоаганская районная больница»*"),"Участвует","")</f>
        <v>Участвует</v>
      </c>
      <c r="W18" s="15" t="str">
        <f>IF(COUNTIF('МО детально'!$AY:$AY,"*БУ «Новоаганская районная больница»*"),"Участвует","")</f>
        <v>Участвует</v>
      </c>
      <c r="X18" s="15" t="str">
        <f>IF(COUNTIF('МО детально'!$BC:$BC,"*БУ «Новоаганская районная больница»*"),"Участвует","")</f>
        <v>Участвует</v>
      </c>
      <c r="Y18" s="15" t="str">
        <f>IF(COUNTIF('МО детально'!$BG:$BG,"*БУ «Новоаганская районная больница»*"),"Участвует","")</f>
        <v>Участвует</v>
      </c>
      <c r="Z18" s="15" t="str">
        <f>IF(COUNTIF('МО детально'!$BK:$BK,"*БУ «Новоаганская районная больница»*"),"Участвует","")</f>
        <v>Участвует</v>
      </c>
      <c r="AA18" s="15" t="str">
        <f>IF(COUNTIF('МО детально'!$BO:$BO,"*БУ «Белоярская районная больница»*"),"Участвует","")</f>
        <v>Участвует</v>
      </c>
      <c r="AB18" s="15" t="s">
        <v>205</v>
      </c>
      <c r="AC18" s="15" t="str">
        <f>IF(COUNTIF('МО детально'!$BW:$BW,"*БУ «Новоаганская районная больница»*"),"Участвует","")</f>
        <v>Участвует</v>
      </c>
      <c r="AD18" s="15" t="s">
        <v>205</v>
      </c>
    </row>
    <row r="19" spans="1:30" ht="30" x14ac:dyDescent="0.2">
      <c r="A19" s="24">
        <v>13</v>
      </c>
      <c r="B19" s="35" t="s">
        <v>99</v>
      </c>
      <c r="C19" s="36" t="s">
        <v>100</v>
      </c>
      <c r="D19" s="37">
        <f t="shared" si="0"/>
        <v>19</v>
      </c>
      <c r="E19" s="24">
        <f t="shared" si="1"/>
        <v>1</v>
      </c>
      <c r="F19" s="24">
        <f t="shared" si="2"/>
        <v>4</v>
      </c>
      <c r="G19" s="38">
        <f t="shared" si="3"/>
        <v>4</v>
      </c>
      <c r="H19" s="24">
        <f t="shared" si="4"/>
        <v>7</v>
      </c>
      <c r="I19" s="24">
        <f t="shared" si="5"/>
        <v>2</v>
      </c>
      <c r="J19" s="24">
        <f t="shared" si="6"/>
        <v>1</v>
      </c>
      <c r="K19" s="10" t="s">
        <v>205</v>
      </c>
      <c r="L19" s="15" t="str">
        <f>IF(COUNTIF('МО детально'!$G:$G,"*БУ «Октябрьская районная больница»*"),"Участвует","")</f>
        <v>Участвует</v>
      </c>
      <c r="M19" s="15" t="str">
        <f>IF(COUNTIF('МО детально'!$K:$K,"*БУ «Октябрьская районная больница»*"),"Участвует","")</f>
        <v>Участвует</v>
      </c>
      <c r="N19" s="15" t="str">
        <f>IF(COUNTIF('МО детально'!$O:$O,"*БУ «Октябрьская районная больница»*"),"Участвует","")</f>
        <v>Участвует</v>
      </c>
      <c r="O19" s="15" t="str">
        <f>IF(COUNTIF('МО детально'!$S:$S,"*БУ «Октябрьская районная больница»*"),"Участвует","")</f>
        <v>Участвует</v>
      </c>
      <c r="P19" s="15" t="s">
        <v>205</v>
      </c>
      <c r="Q19" s="15" t="str">
        <f>IF(COUNTIF('МО детально'!$AA:$AA,"*БУ «Октябрьская районная больница»*"),"Участвует","")</f>
        <v>Участвует</v>
      </c>
      <c r="R19" s="15" t="str">
        <f>IF(COUNTIF('МО детально'!$AE:$AE,"*БУ «Октябрьская районная больница»*"),"Участвует","")</f>
        <v>Участвует</v>
      </c>
      <c r="S19" s="15" t="s">
        <v>205</v>
      </c>
      <c r="T19" s="15"/>
      <c r="U19" s="15" t="str">
        <f>IF(COUNTIF('МО детально'!$AQ:$AQ,"*БУ «Октябрьская районная больница»*"),"Участвует","")</f>
        <v>Участвует</v>
      </c>
      <c r="V19" s="15" t="str">
        <f>IF(COUNTIF('МО детально'!$AU:$AU,"*БУ «Октябрьская районная больница»*"),"Участвует","")</f>
        <v>Участвует</v>
      </c>
      <c r="W19" s="15" t="str">
        <f>IF(COUNTIF('МО детально'!$AY:$AY,"*БУ «Октябрьская районная больница»*"),"Участвует","")</f>
        <v>Участвует</v>
      </c>
      <c r="X19" s="15" t="str">
        <f>IF(COUNTIF('МО детально'!$BC:$BC,"*БУ «Октябрьская районная больница»*"),"Участвует","")</f>
        <v>Участвует</v>
      </c>
      <c r="Y19" s="15" t="str">
        <f>IF(COUNTIF('МО детально'!$BG:$BG,"*БУ «Октябрьская районная больница»*"),"Участвует","")</f>
        <v>Участвует</v>
      </c>
      <c r="Z19" s="15" t="str">
        <f>IF(COUNTIF('МО детально'!$BK:$BK,"*БУ «Октябрьская районная больница»*"),"Участвует","")</f>
        <v>Участвует</v>
      </c>
      <c r="AA19" s="15" t="str">
        <f>IF(COUNTIF('МО детально'!$BO:$BO,"*БУ «Белоярская районная больница»*"),"Участвует","")</f>
        <v>Участвует</v>
      </c>
      <c r="AB19" s="15" t="s">
        <v>205</v>
      </c>
      <c r="AC19" s="15" t="str">
        <f>IF(COUNTIF('МО детально'!$BW:$BW,"*БУ «Октябрьская районная больница»*"),"Участвует","")</f>
        <v>Участвует</v>
      </c>
      <c r="AD19" s="15" t="s">
        <v>205</v>
      </c>
    </row>
    <row r="20" spans="1:30" ht="30" x14ac:dyDescent="0.2">
      <c r="A20" s="24">
        <v>14</v>
      </c>
      <c r="B20" s="35" t="s">
        <v>120</v>
      </c>
      <c r="C20" s="36" t="s">
        <v>121</v>
      </c>
      <c r="D20" s="37">
        <f t="shared" si="0"/>
        <v>17</v>
      </c>
      <c r="E20" s="24">
        <f t="shared" si="1"/>
        <v>1</v>
      </c>
      <c r="F20" s="24">
        <f t="shared" si="2"/>
        <v>3</v>
      </c>
      <c r="G20" s="38">
        <f t="shared" si="3"/>
        <v>3</v>
      </c>
      <c r="H20" s="24">
        <f t="shared" si="4"/>
        <v>7</v>
      </c>
      <c r="I20" s="24">
        <f t="shared" si="5"/>
        <v>2</v>
      </c>
      <c r="J20" s="24">
        <f t="shared" si="6"/>
        <v>1</v>
      </c>
      <c r="K20" s="10" t="s">
        <v>205</v>
      </c>
      <c r="L20" s="15" t="str">
        <f>IF(COUNTIF('МО детально'!$G:$G,"*АУ «Советская районная больница»*"),"Участвует","")</f>
        <v/>
      </c>
      <c r="M20" s="15" t="str">
        <f>IF(COUNTIF('МО детально'!$K:$K,"*АУ «Советская районная больница»*"),"Участвует","")</f>
        <v>Участвует</v>
      </c>
      <c r="N20" s="15" t="str">
        <f>IF(COUNTIF('МО детально'!$O:$O,"*АУ «Советская районная больница»*"),"Участвует","")</f>
        <v>Участвует</v>
      </c>
      <c r="O20" s="15" t="str">
        <f>IF(COUNTIF('МО детально'!$S:$S,"*АУ «Советская районная больница»*"),"Участвует","")</f>
        <v>Участвует</v>
      </c>
      <c r="P20" s="15" t="s">
        <v>205</v>
      </c>
      <c r="Q20" s="15" t="str">
        <f>IF(COUNTIF('МО детально'!$AA:$AA,"*АУ «Советская районная больница»*"),"Участвует","")</f>
        <v/>
      </c>
      <c r="R20" s="15" t="str">
        <f>IF(COUNTIF('МО детально'!$AE:$AE,"*АУ «Советская районная больница»*"),"Участвует","")</f>
        <v>Участвует</v>
      </c>
      <c r="S20" s="15" t="s">
        <v>205</v>
      </c>
      <c r="T20" s="15"/>
      <c r="U20" s="15" t="str">
        <f>IF(COUNTIF('МО детально'!$AQ:$AQ,"*АУ «Советская районная больница»*"),"Участвует","")</f>
        <v>Участвует</v>
      </c>
      <c r="V20" s="15" t="str">
        <f>IF(COUNTIF('МО детально'!$AU:$AU,"*АУ «Советская районная больница»*"),"Участвует","")</f>
        <v>Участвует</v>
      </c>
      <c r="W20" s="15" t="str">
        <f>IF(COUNTIF('МО детально'!$AY:$AY,"*АУ «Советская районная больница»*"),"Участвует","")</f>
        <v>Участвует</v>
      </c>
      <c r="X20" s="15" t="str">
        <f>IF(COUNTIF('МО детально'!$BC:$BC,"*АУ «Советская районная больница»*"),"Участвует","")</f>
        <v>Участвует</v>
      </c>
      <c r="Y20" s="15" t="str">
        <f>IF(COUNTIF('МО детально'!$BG:$BG,"*АУ «Советская районная больница»*"),"Участвует","")</f>
        <v>Участвует</v>
      </c>
      <c r="Z20" s="15" t="str">
        <f>IF(COUNTIF('МО детально'!$BK:$BK,"*АУ «Советская районная больница»*"),"Участвует","")</f>
        <v>Участвует</v>
      </c>
      <c r="AA20" s="15" t="str">
        <f>IF(COUNTIF('МО детально'!$BO:$BO,"*БУ «Белоярская районная больница»*"),"Участвует","")</f>
        <v>Участвует</v>
      </c>
      <c r="AB20" s="15" t="s">
        <v>205</v>
      </c>
      <c r="AC20" s="15" t="str">
        <f>IF(COUNTIF('МО детально'!$BW:$BW,"*АУ «Советская районная больница»*"),"Участвует","")</f>
        <v>Участвует</v>
      </c>
      <c r="AD20" s="15" t="s">
        <v>205</v>
      </c>
    </row>
    <row r="21" spans="1:30" ht="30" x14ac:dyDescent="0.2">
      <c r="A21" s="24">
        <v>15</v>
      </c>
      <c r="B21" s="35" t="s">
        <v>120</v>
      </c>
      <c r="C21" s="36" t="s">
        <v>122</v>
      </c>
      <c r="D21" s="37">
        <f t="shared" si="0"/>
        <v>17</v>
      </c>
      <c r="E21" s="24">
        <f t="shared" si="1"/>
        <v>1</v>
      </c>
      <c r="F21" s="24">
        <f t="shared" si="2"/>
        <v>3</v>
      </c>
      <c r="G21" s="38">
        <f t="shared" si="3"/>
        <v>3</v>
      </c>
      <c r="H21" s="24">
        <f t="shared" si="4"/>
        <v>7</v>
      </c>
      <c r="I21" s="24">
        <f t="shared" si="5"/>
        <v>2</v>
      </c>
      <c r="J21" s="24">
        <f t="shared" si="6"/>
        <v>1</v>
      </c>
      <c r="K21" s="10" t="s">
        <v>205</v>
      </c>
      <c r="L21" s="15" t="str">
        <f>IF(COUNTIF('МО детально'!$G:$G,"*БУ «Пионерская районная больница»*"),"Участвует","")</f>
        <v/>
      </c>
      <c r="M21" s="15" t="str">
        <f>IF(COUNTIF('МО детально'!$K:$K,"*БУ «Пионерская районная больница»*"),"Участвует","")</f>
        <v>Участвует</v>
      </c>
      <c r="N21" s="15" t="str">
        <f>IF(COUNTIF('МО детально'!$O:$O,"*БУ «Пионерская районная больница»*"),"Участвует","")</f>
        <v>Участвует</v>
      </c>
      <c r="O21" s="15" t="str">
        <f>IF(COUNTIF('МО детально'!$S:$S,"*БУ «Пионерская районная больница»*"),"Участвует","")</f>
        <v>Участвует</v>
      </c>
      <c r="P21" s="15" t="s">
        <v>205</v>
      </c>
      <c r="Q21" s="15" t="str">
        <f>IF(COUNTIF('МО детально'!$AA:$AA,"*БУ «Пионерская районная больница»*"),"Участвует","")</f>
        <v/>
      </c>
      <c r="R21" s="15" t="str">
        <f>IF(COUNTIF('МО детально'!$AE:$AE,"*БУ «Пионерская районная больница»*"),"Участвует","")</f>
        <v>Участвует</v>
      </c>
      <c r="S21" s="15" t="s">
        <v>205</v>
      </c>
      <c r="T21" s="15"/>
      <c r="U21" s="15" t="str">
        <f>IF(COUNTIF('МО детально'!$AQ:$AQ,"*БУ «Пионерская районная больница»*"),"Участвует","")</f>
        <v>Участвует</v>
      </c>
      <c r="V21" s="15" t="str">
        <f>IF(COUNTIF('МО детально'!$AU:$AU,"*БУ «Пионерская районная больница»*"),"Участвует","")</f>
        <v>Участвует</v>
      </c>
      <c r="W21" s="15" t="str">
        <f>IF(COUNTIF('МО детально'!$AY:$AY,"*БУ «Пионерская районная больница»*"),"Участвует","")</f>
        <v>Участвует</v>
      </c>
      <c r="X21" s="15" t="str">
        <f>IF(COUNTIF('МО детально'!$BC:$BC,"*БУ «Пионерская районная больница»*"),"Участвует","")</f>
        <v>Участвует</v>
      </c>
      <c r="Y21" s="15" t="str">
        <f>IF(COUNTIF('МО детально'!$BG:$BG,"*БУ «Пионерская районная больница»*"),"Участвует","")</f>
        <v>Участвует</v>
      </c>
      <c r="Z21" s="15" t="str">
        <f>IF(COUNTIF('МО детально'!$BK:$BK,"*БУ «Пионерская районная больница»*"),"Участвует","")</f>
        <v>Участвует</v>
      </c>
      <c r="AA21" s="15" t="str">
        <f>IF(COUNTIF('МО детально'!$BO:$BO,"*БУ «Белоярская районная больница»*"),"Участвует","")</f>
        <v>Участвует</v>
      </c>
      <c r="AB21" s="15" t="s">
        <v>205</v>
      </c>
      <c r="AC21" s="15" t="str">
        <f>IF(COUNTIF('МО детально'!$BW:$BW,"*БУ «Пионерская районная больница»*"),"Участвует","")</f>
        <v>Участвует</v>
      </c>
      <c r="AD21" s="15" t="s">
        <v>205</v>
      </c>
    </row>
    <row r="22" spans="1:30" ht="30" x14ac:dyDescent="0.2">
      <c r="A22" s="24">
        <v>16</v>
      </c>
      <c r="B22" s="35" t="s">
        <v>120</v>
      </c>
      <c r="C22" s="36" t="s">
        <v>127</v>
      </c>
      <c r="D22" s="37">
        <f t="shared" si="0"/>
        <v>12</v>
      </c>
      <c r="E22" s="24">
        <f t="shared" si="1"/>
        <v>1</v>
      </c>
      <c r="F22" s="24">
        <f t="shared" si="2"/>
        <v>2</v>
      </c>
      <c r="G22" s="38">
        <f t="shared" si="3"/>
        <v>3</v>
      </c>
      <c r="H22" s="24">
        <f t="shared" si="4"/>
        <v>5</v>
      </c>
      <c r="I22" s="24">
        <f t="shared" si="5"/>
        <v>1</v>
      </c>
      <c r="J22" s="24">
        <f t="shared" si="6"/>
        <v>0</v>
      </c>
      <c r="K22" s="10" t="s">
        <v>205</v>
      </c>
      <c r="L22" s="15" t="str">
        <f>IF(COUNTIF('МО детально'!$G:$G,"*БУ «Советская психоневрологическая больница»*"),"Участвует","")</f>
        <v/>
      </c>
      <c r="M22" s="15" t="str">
        <f>IF(COUNTIF('МО детально'!$K:$K,"*БУ «Советская психоневрологическая больница»*"),"Участвует","")</f>
        <v/>
      </c>
      <c r="N22" s="15" t="str">
        <f>IF(COUNTIF('МО детально'!$O:$O,"*БУ «Советская психоневрологическая больница»*"),"Участвует","")</f>
        <v>Участвует</v>
      </c>
      <c r="O22" s="15" t="str">
        <f>IF(COUNTIF('МО детально'!$S:$S,"*БУ «Советская психоневрологическая больница»*"),"Участвует","")</f>
        <v>Участвует</v>
      </c>
      <c r="P22" s="15" t="s">
        <v>205</v>
      </c>
      <c r="Q22" s="15" t="str">
        <f>IF(COUNTIF('МО детально'!$AA:$AA,"*БУ «Советская психоневрологическая больница»*"),"Участвует","")</f>
        <v/>
      </c>
      <c r="R22" s="15" t="str">
        <f>IF(COUNTIF('МО детально'!$AE:$AE,"*БУ «Советская психоневрологическая больница»*"),"Участвует","")</f>
        <v>Участвует</v>
      </c>
      <c r="S22" s="15" t="s">
        <v>205</v>
      </c>
      <c r="T22" s="15"/>
      <c r="U22" s="15" t="str">
        <f>IF(COUNTIF('МО детально'!$AQ:$AQ,"*БУ «Советская психоневрологическая больница»*"),"Участвует","")</f>
        <v>Участвует</v>
      </c>
      <c r="V22" s="15" t="str">
        <f>IF(COUNTIF('МО детально'!$AU:$AU,"*БУ «Советская психоневрологическая больница»*"),"Участвует","")</f>
        <v/>
      </c>
      <c r="W22" s="15" t="str">
        <f>IF(COUNTIF('МО детально'!$AY:$AY,"*БУ «Советская психоневрологическая больница»*"),"Участвует","")</f>
        <v>Участвует</v>
      </c>
      <c r="X22" s="15" t="str">
        <f>IF(COUNTIF('МО детально'!$BC:$BC,"*БУ «Советская психоневрологическая больница»*"),"Участвует","")</f>
        <v>Участвует</v>
      </c>
      <c r="Y22" s="15" t="str">
        <f>IF(COUNTIF('МО детально'!$BG:$BG,"*БУ «Советская психоневрологическая больница»*"),"Участвует","")</f>
        <v>Участвует</v>
      </c>
      <c r="Z22" s="15" t="str">
        <f>IF(COUNTIF('МО детально'!$BK:$BK,"*БУ «Советская психоневрологическая больница»*"),"Участвует","")</f>
        <v/>
      </c>
      <c r="AA22" s="15" t="str">
        <f>IF(COUNTIF('МО детально'!$BO:$BO,"*БУ «Белоярская районная больница»*"),"Участвует","")</f>
        <v>Участвует</v>
      </c>
      <c r="AB22" s="15"/>
      <c r="AC22" s="15" t="str">
        <f>IF(COUNTIF('МО детально'!$BW:$BW,"*БУ «Советская психоневрологическая больница»*"),"Участвует","")</f>
        <v>Участвует</v>
      </c>
      <c r="AD22" s="15"/>
    </row>
    <row r="23" spans="1:30" ht="30" x14ac:dyDescent="0.2">
      <c r="A23" s="24">
        <v>17</v>
      </c>
      <c r="B23" s="35" t="s">
        <v>103</v>
      </c>
      <c r="C23" s="36" t="s">
        <v>138</v>
      </c>
      <c r="D23" s="37">
        <f t="shared" si="0"/>
        <v>2</v>
      </c>
      <c r="E23" s="24">
        <f t="shared" si="1"/>
        <v>0</v>
      </c>
      <c r="F23" s="24">
        <f t="shared" si="2"/>
        <v>0</v>
      </c>
      <c r="G23" s="38">
        <f t="shared" si="3"/>
        <v>1</v>
      </c>
      <c r="H23" s="24">
        <f t="shared" si="4"/>
        <v>1</v>
      </c>
      <c r="I23" s="24">
        <f t="shared" si="5"/>
        <v>0</v>
      </c>
      <c r="J23" s="24">
        <f t="shared" si="6"/>
        <v>0</v>
      </c>
      <c r="K23" s="10"/>
      <c r="L23" s="15" t="str">
        <f>IF(COUNTIF('МО детально'!$G:$G,"*АУ «Региональный аптечный склад»*"),"Участвует","")</f>
        <v/>
      </c>
      <c r="M23" s="15" t="str">
        <f>IF(COUNTIF('МО детально'!$K:$K,"*АУ «Региональный аптечный склад»*"),"Участвует","")</f>
        <v/>
      </c>
      <c r="N23" s="15" t="str">
        <f>IF(COUNTIF('МО детально'!$O:$O,"*АУ «Региональный аптечный склад»*"),"Участвует","")</f>
        <v/>
      </c>
      <c r="O23" s="15" t="str">
        <f>IF(COUNTIF('МО детально'!$S:$S,"*АУ «Региональный аптечный склад»*"),"Участвует","")</f>
        <v/>
      </c>
      <c r="P23" s="15"/>
      <c r="Q23" s="15" t="str">
        <f>IF(COUNTIF('МО детально'!$AA:$AA,"*АУ «Региональный аптечный склад»*"),"Участвует","")</f>
        <v/>
      </c>
      <c r="R23" s="15" t="str">
        <f>IF(COUNTIF('МО детально'!$AE:$AE,"*АУ «Региональный аптечный склад»*"),"Участвует","")</f>
        <v/>
      </c>
      <c r="S23" s="15" t="s">
        <v>205</v>
      </c>
      <c r="T23" s="15"/>
      <c r="U23" s="15" t="str">
        <f>IF(COUNTIF('МО детально'!$AQ:$AQ,"*АУ «Региональный аптечный склад»*"),"Участвует","")</f>
        <v/>
      </c>
      <c r="V23" s="15" t="str">
        <f>IF(COUNTIF('МО детально'!$AU:$AU,"*АУ «Региональный аптечный склад»*"),"Участвует","")</f>
        <v/>
      </c>
      <c r="W23" s="15" t="str">
        <f>IF(COUNTIF('МО детально'!$AY:$AY,"*АУ «Региональный аптечный склад»*"),"Участвует","")</f>
        <v/>
      </c>
      <c r="X23" s="15" t="str">
        <f>IF(COUNTIF('МО детально'!$BC:$BC,"*АУ «Региональный аптечный склад»*"),"Участвует","")</f>
        <v/>
      </c>
      <c r="Y23" s="15" t="str">
        <f>IF(COUNTIF('МО детально'!$BG:$BG,"*АУ «Региональный аптечный склад»*"),"Участвует","")</f>
        <v/>
      </c>
      <c r="Z23" s="15" t="str">
        <f>IF(COUNTIF('МО детально'!$BK:$BK,"*АУ «Региональный аптечный склад»*"),"Участвует","")</f>
        <v/>
      </c>
      <c r="AA23" s="15" t="str">
        <f>IF(COUNTIF('МО детально'!$BO:$BO,"*БУ «Белоярская районная больница»*"),"Участвует","")</f>
        <v>Участвует</v>
      </c>
      <c r="AB23" s="15"/>
      <c r="AC23" s="15" t="str">
        <f>IF(COUNTIF('МО детально'!$BW:$BW,"*АУ «Региональный аптечный склад»*"),"Участвует","")</f>
        <v/>
      </c>
      <c r="AD23" s="15"/>
    </row>
    <row r="24" spans="1:30" ht="30" x14ac:dyDescent="0.2">
      <c r="A24" s="24">
        <v>18</v>
      </c>
      <c r="B24" s="35" t="s">
        <v>103</v>
      </c>
      <c r="C24" s="36" t="s">
        <v>104</v>
      </c>
      <c r="D24" s="37">
        <f t="shared" si="0"/>
        <v>18</v>
      </c>
      <c r="E24" s="24">
        <f t="shared" si="1"/>
        <v>1</v>
      </c>
      <c r="F24" s="24">
        <f t="shared" si="2"/>
        <v>4</v>
      </c>
      <c r="G24" s="38">
        <f t="shared" si="3"/>
        <v>3</v>
      </c>
      <c r="H24" s="24">
        <f t="shared" si="4"/>
        <v>7</v>
      </c>
      <c r="I24" s="24">
        <f t="shared" si="5"/>
        <v>2</v>
      </c>
      <c r="J24" s="24">
        <f t="shared" si="6"/>
        <v>1</v>
      </c>
      <c r="K24" s="10" t="s">
        <v>205</v>
      </c>
      <c r="L24" s="15" t="str">
        <f>IF(COUNTIF('МО детально'!$G:$G,"*БУ «Лянторская городская больница»*"),"Участвует","")</f>
        <v>Участвует</v>
      </c>
      <c r="M24" s="15" t="str">
        <f>IF(COUNTIF('МО детально'!$K:$K,"*БУ «Лянторская городская больница»*"),"Участвует","")</f>
        <v>Участвует</v>
      </c>
      <c r="N24" s="15" t="str">
        <f>IF(COUNTIF('МО детально'!$O:$O,"*БУ «Лянторская городская больница»*"),"Участвует","")</f>
        <v>Участвует</v>
      </c>
      <c r="O24" s="15" t="str">
        <f>IF(COUNTIF('МО детально'!$S:$S,"*БУ «Лянторская городская больница»*"),"Участвует","")</f>
        <v>Участвует</v>
      </c>
      <c r="P24" s="15" t="s">
        <v>205</v>
      </c>
      <c r="Q24" s="15" t="str">
        <f>IF(COUNTIF('МО детально'!$AA:$AA,"*БУ «Лянторская городская больница»*"),"Участвует","")</f>
        <v/>
      </c>
      <c r="R24" s="15" t="str">
        <f>IF(COUNTIF('МО детально'!$AE:$AE,"*БУ «Лянторская городская больница»*"),"Участвует","")</f>
        <v>Участвует</v>
      </c>
      <c r="S24" s="15" t="s">
        <v>205</v>
      </c>
      <c r="T24" s="15"/>
      <c r="U24" s="15" t="str">
        <f>IF(COUNTIF('МО детально'!$AQ:$AQ,"*БУ «Лянторская городская больница»*"),"Участвует","")</f>
        <v>Участвует</v>
      </c>
      <c r="V24" s="15" t="str">
        <f>IF(COUNTIF('МО детально'!$AU:$AU,"*БУ «Лянторская городская больница»*"),"Участвует","")</f>
        <v>Участвует</v>
      </c>
      <c r="W24" s="15" t="str">
        <f>IF(COUNTIF('МО детально'!$AY:$AY,"*БУ «Лянторская городская больница»*"),"Участвует","")</f>
        <v>Участвует</v>
      </c>
      <c r="X24" s="15" t="str">
        <f>IF(COUNTIF('МО детально'!$BC:$BC,"*БУ «Лянторская городская больница»*"),"Участвует","")</f>
        <v>Участвует</v>
      </c>
      <c r="Y24" s="15" t="str">
        <f>IF(COUNTIF('МО детально'!$BG:$BG,"*БУ «Лянторская городская больница»*"),"Участвует","")</f>
        <v>Участвует</v>
      </c>
      <c r="Z24" s="15" t="str">
        <f>IF(COUNTIF('МО детально'!$BK:$BK,"*БУ «Лянторская городская больница»*"),"Участвует","")</f>
        <v>Участвует</v>
      </c>
      <c r="AA24" s="15" t="str">
        <f>IF(COUNTIF('МО детально'!$BO:$BO,"*БУ «Белоярская районная больница»*"),"Участвует","")</f>
        <v>Участвует</v>
      </c>
      <c r="AB24" s="15" t="s">
        <v>205</v>
      </c>
      <c r="AC24" s="15" t="str">
        <f>IF(COUNTIF('МО детально'!$BW:$BW,"*БУ «Лянторская городская больница»*"),"Участвует","")</f>
        <v>Участвует</v>
      </c>
      <c r="AD24" s="15" t="s">
        <v>205</v>
      </c>
    </row>
    <row r="25" spans="1:30" ht="30" x14ac:dyDescent="0.2">
      <c r="A25" s="24">
        <v>19</v>
      </c>
      <c r="B25" s="35" t="s">
        <v>103</v>
      </c>
      <c r="C25" s="36" t="s">
        <v>130</v>
      </c>
      <c r="D25" s="37">
        <f t="shared" si="0"/>
        <v>16</v>
      </c>
      <c r="E25" s="24">
        <f t="shared" si="1"/>
        <v>1</v>
      </c>
      <c r="F25" s="24">
        <f t="shared" si="2"/>
        <v>3</v>
      </c>
      <c r="G25" s="38">
        <f t="shared" si="3"/>
        <v>3</v>
      </c>
      <c r="H25" s="24">
        <f t="shared" si="4"/>
        <v>6</v>
      </c>
      <c r="I25" s="24">
        <f t="shared" si="5"/>
        <v>2</v>
      </c>
      <c r="J25" s="24">
        <f t="shared" si="6"/>
        <v>1</v>
      </c>
      <c r="K25" s="10" t="s">
        <v>205</v>
      </c>
      <c r="L25" s="15" t="str">
        <f>IF(COUNTIF('МО детально'!$G:$G,"*БУ «Нижнесортымская участковая больница»*"),"Участвует","")</f>
        <v/>
      </c>
      <c r="M25" s="15" t="str">
        <f>IF(COUNTIF('МО детально'!$K:$K,"*БУ «Нижнесортымская участковая больница»*"),"Участвует","")</f>
        <v>Участвует</v>
      </c>
      <c r="N25" s="15" t="str">
        <f>IF(COUNTIF('МО детально'!$O:$O,"*БУ «Нижнесортымская участковая больница»*"),"Участвует","")</f>
        <v>Участвует</v>
      </c>
      <c r="O25" s="15" t="str">
        <f>IF(COUNTIF('МО детально'!$S:$S,"*БУ «Нижнесортымская участковая больница»*"),"Участвует","")</f>
        <v>Участвует</v>
      </c>
      <c r="P25" s="15" t="s">
        <v>205</v>
      </c>
      <c r="Q25" s="15" t="str">
        <f>IF(COUNTIF('МО детально'!$AA:$AA,"*БУ «Нижнесортымская участковая больница»*"),"Участвует","")</f>
        <v/>
      </c>
      <c r="R25" s="15" t="str">
        <f>IF(COUNTIF('МО детально'!$AE:$AE,"*БУ «Нижнесортымская участковая больница»*"),"Участвует","")</f>
        <v>Участвует</v>
      </c>
      <c r="S25" s="15" t="s">
        <v>205</v>
      </c>
      <c r="T25" s="15"/>
      <c r="U25" s="15" t="str">
        <f>IF(COUNTIF('МО детально'!$AQ:$AQ,"*БУ «Нижнесортымская участковая больница»*"),"Участвует","")</f>
        <v>Участвует</v>
      </c>
      <c r="V25" s="15" t="str">
        <f>IF(COUNTIF('МО детально'!$AU:$AU,"*БУ «Нижнесортымская участковая больница»*"),"Участвует","")</f>
        <v>Участвует</v>
      </c>
      <c r="W25" s="15" t="str">
        <f>IF(COUNTIF('МО детально'!$AY:$AY,"*БУ «Нижнесортымская участковая больница»*"),"Участвует","")</f>
        <v>Участвует</v>
      </c>
      <c r="X25" s="15" t="str">
        <f>IF(COUNTIF('МО детально'!$BC:$BC,"*БУ «Нижнесортымская участковая больница»*"),"Участвует","")</f>
        <v>Участвует</v>
      </c>
      <c r="Y25" s="15" t="str">
        <f>IF(COUNTIF('МО детально'!$BG:$BG,"*БУ «Нижнесортымская участковая больница»*"),"Участвует","")</f>
        <v>Участвует</v>
      </c>
      <c r="Z25" s="15" t="str">
        <f>IF(COUNTIF('МО детально'!$BK:$BK,"*БУ «Нижнесортымская участковая больница»*"),"Участвует","")</f>
        <v/>
      </c>
      <c r="AA25" s="15" t="str">
        <f>IF(COUNTIF('МО детально'!$BO:$BO,"*БУ «Белоярская районная больница»*"),"Участвует","")</f>
        <v>Участвует</v>
      </c>
      <c r="AB25" s="15" t="s">
        <v>205</v>
      </c>
      <c r="AC25" s="15" t="str">
        <f>IF(COUNTIF('МО детально'!$BW:$BW,"*БУ «Нижнесортымская участковая больница»*"),"Участвует","")</f>
        <v>Участвует</v>
      </c>
      <c r="AD25" s="15" t="s">
        <v>205</v>
      </c>
    </row>
    <row r="26" spans="1:30" ht="30" x14ac:dyDescent="0.2">
      <c r="A26" s="24">
        <v>20</v>
      </c>
      <c r="B26" s="35" t="s">
        <v>103</v>
      </c>
      <c r="C26" s="36" t="s">
        <v>108</v>
      </c>
      <c r="D26" s="37">
        <f t="shared" si="0"/>
        <v>17</v>
      </c>
      <c r="E26" s="24">
        <f t="shared" si="1"/>
        <v>1</v>
      </c>
      <c r="F26" s="24">
        <f t="shared" si="2"/>
        <v>3</v>
      </c>
      <c r="G26" s="38">
        <f t="shared" si="3"/>
        <v>4</v>
      </c>
      <c r="H26" s="24">
        <f t="shared" si="4"/>
        <v>6</v>
      </c>
      <c r="I26" s="24">
        <f t="shared" si="5"/>
        <v>2</v>
      </c>
      <c r="J26" s="24">
        <f t="shared" si="6"/>
        <v>1</v>
      </c>
      <c r="K26" s="10" t="s">
        <v>205</v>
      </c>
      <c r="L26" s="15" t="str">
        <f>IF(COUNTIF('МО детально'!$G:$G,"*БУ «Сургутская районная поликлиника»*"),"Участвует","")</f>
        <v/>
      </c>
      <c r="M26" s="15" t="str">
        <f>IF(COUNTIF('МО детально'!$K:$K,"*БУ «Сургутская районная поликлиника»*"),"Участвует","")</f>
        <v>Участвует</v>
      </c>
      <c r="N26" s="15" t="str">
        <f>IF(COUNTIF('МО детально'!$O:$O,"*БУ «Сургутская районная поликлиника»*"),"Участвует","")</f>
        <v>Участвует</v>
      </c>
      <c r="O26" s="15" t="str">
        <f>IF(COUNTIF('МО детально'!$S:$S,"*БУ «Сургутская районная поликлиника»*"),"Участвует","")</f>
        <v>Участвует</v>
      </c>
      <c r="P26" s="15" t="s">
        <v>205</v>
      </c>
      <c r="Q26" s="15" t="str">
        <f>IF(COUNTIF('МО детально'!$AA:$AA,"*БУ «Сургутская районная поликлиника»*"),"Участвует","")</f>
        <v>Участвует</v>
      </c>
      <c r="R26" s="15" t="str">
        <f>IF(COUNTIF('МО детально'!$AE:$AE,"*БУ «Сургутская районная поликлиника»*"),"Участвует","")</f>
        <v>Участвует</v>
      </c>
      <c r="S26" s="15" t="s">
        <v>205</v>
      </c>
      <c r="T26" s="15"/>
      <c r="U26" s="15" t="str">
        <f>IF(COUNTIF('МО детально'!$AQ:$AQ,"*БУ «Сургутская районная поликлиника»*"),"Участвует","")</f>
        <v>Участвует</v>
      </c>
      <c r="V26" s="15" t="str">
        <f>IF(COUNTIF('МО детально'!$AU:$AU,"*БУ «Сургутская районная поликлиника»*"),"Участвует","")</f>
        <v>Участвует</v>
      </c>
      <c r="W26" s="15" t="str">
        <f>IF(COUNTIF('МО детально'!$AY:$AY,"*БУ «Сургутская районная поликлиника»*"),"Участвует","")</f>
        <v>Участвует</v>
      </c>
      <c r="X26" s="15" t="str">
        <f>IF(COUNTIF('МО детально'!$BC:$BC,"*БУ «Сургутская районная поликлиника»*"),"Участвует","")</f>
        <v>Участвует</v>
      </c>
      <c r="Y26" s="15" t="str">
        <f>IF(COUNTIF('МО детально'!$BG:$BG,"*БУ «Сургутская районная поликлиника»*"),"Участвует","")</f>
        <v>Участвует</v>
      </c>
      <c r="Z26" s="15" t="str">
        <f>IF(COUNTIF('МО детально'!$BK:$BK,"*БУ «Сургутская районная поликлиника»*"),"Участвует","")</f>
        <v/>
      </c>
      <c r="AA26" s="15" t="str">
        <f>IF(COUNTIF('МО детально'!$BO:$BO,"*БУ «Белоярская районная больница»*"),"Участвует","")</f>
        <v>Участвует</v>
      </c>
      <c r="AB26" s="15" t="s">
        <v>205</v>
      </c>
      <c r="AC26" s="15" t="str">
        <f>IF(COUNTIF('МО детально'!$BW:$BW,"*БУ «Сургутская районная поликлиника»*"),"Участвует","")</f>
        <v>Участвует</v>
      </c>
      <c r="AD26" s="15" t="s">
        <v>205</v>
      </c>
    </row>
    <row r="27" spans="1:30" ht="30" x14ac:dyDescent="0.2">
      <c r="A27" s="24">
        <v>21</v>
      </c>
      <c r="B27" s="35" t="s">
        <v>103</v>
      </c>
      <c r="C27" s="36" t="s">
        <v>134</v>
      </c>
      <c r="D27" s="37">
        <f t="shared" si="0"/>
        <v>16</v>
      </c>
      <c r="E27" s="24">
        <f t="shared" si="1"/>
        <v>1</v>
      </c>
      <c r="F27" s="24">
        <f t="shared" si="2"/>
        <v>3</v>
      </c>
      <c r="G27" s="38">
        <f t="shared" si="3"/>
        <v>3</v>
      </c>
      <c r="H27" s="24">
        <f t="shared" si="4"/>
        <v>6</v>
      </c>
      <c r="I27" s="24">
        <f t="shared" si="5"/>
        <v>2</v>
      </c>
      <c r="J27" s="24">
        <f t="shared" si="6"/>
        <v>1</v>
      </c>
      <c r="K27" s="10" t="s">
        <v>205</v>
      </c>
      <c r="L27" s="15" t="str">
        <f>IF(COUNTIF('МО детально'!$G:$G,"*БУ «Угутская участковая больница»*"),"Участвует","")</f>
        <v/>
      </c>
      <c r="M27" s="15" t="str">
        <f>IF(COUNTIF('МО детально'!$K:$K,"*БУ «Угутская участковая больница»*"),"Участвует","")</f>
        <v>Участвует</v>
      </c>
      <c r="N27" s="15" t="str">
        <f>IF(COUNTIF('МО детально'!$O:$O,"*БУ «Угутская участковая больница»*"),"Участвует","")</f>
        <v>Участвует</v>
      </c>
      <c r="O27" s="15" t="str">
        <f>IF(COUNTIF('МО детально'!$S:$S,"*БУ «Угутская участковая больница»*"),"Участвует","")</f>
        <v>Участвует</v>
      </c>
      <c r="P27" s="15" t="s">
        <v>205</v>
      </c>
      <c r="Q27" s="15" t="str">
        <f>IF(COUNTIF('МО детально'!$AA:$AA,"*БУ «Угутская участковая больница»*"),"Участвует","")</f>
        <v/>
      </c>
      <c r="R27" s="15" t="str">
        <f>IF(COUNTIF('МО детально'!$AE:$AE,"*БУ «Угутская участковая больница»*"),"Участвует","")</f>
        <v>Участвует</v>
      </c>
      <c r="S27" s="15" t="s">
        <v>205</v>
      </c>
      <c r="T27" s="15"/>
      <c r="U27" s="15" t="str">
        <f>IF(COUNTIF('МО детально'!$AQ:$AQ,"*БУ «Угутская участковая больница»*"),"Участвует","")</f>
        <v>Участвует</v>
      </c>
      <c r="V27" s="15" t="s">
        <v>205</v>
      </c>
      <c r="W27" s="15" t="str">
        <f>IF(COUNTIF('МО детально'!$AY:$AY,"*БУ «Угутская участковая больница»*"),"Участвует","")</f>
        <v>Участвует</v>
      </c>
      <c r="X27" s="15" t="str">
        <f>IF(COUNTIF('МО детально'!$BC:$BC,"*БУ «Угутская участковая больница»*"),"Участвует","")</f>
        <v>Участвует</v>
      </c>
      <c r="Y27" s="15" t="str">
        <f>IF(COUNTIF('МО детально'!$BG:$BG,"*БУ «Угутская участковая больница»*"),"Участвует","")</f>
        <v>Участвует</v>
      </c>
      <c r="Z27" s="15" t="str">
        <f>IF(COUNTIF('МО детально'!$BK:$BK,"*БУ «Угутская участковая больница»*"),"Участвует","")</f>
        <v/>
      </c>
      <c r="AA27" s="15" t="str">
        <f>IF(COUNTIF('МО детально'!$BO:$BO,"*БУ «Белоярская районная больница»*"),"Участвует","")</f>
        <v>Участвует</v>
      </c>
      <c r="AB27" s="15" t="s">
        <v>205</v>
      </c>
      <c r="AC27" s="15" t="str">
        <f>IF(COUNTIF('МО детально'!$BW:$BW,"*БУ «Угутская участковая больница»*"),"Участвует","")</f>
        <v>Участвует</v>
      </c>
      <c r="AD27" s="15" t="s">
        <v>205</v>
      </c>
    </row>
    <row r="28" spans="1:30" ht="30" x14ac:dyDescent="0.2">
      <c r="A28" s="24">
        <v>22</v>
      </c>
      <c r="B28" s="35" t="s">
        <v>103</v>
      </c>
      <c r="C28" s="36" t="s">
        <v>111</v>
      </c>
      <c r="D28" s="37">
        <f t="shared" si="0"/>
        <v>18</v>
      </c>
      <c r="E28" s="24">
        <f t="shared" si="1"/>
        <v>1</v>
      </c>
      <c r="F28" s="24">
        <f t="shared" si="2"/>
        <v>3</v>
      </c>
      <c r="G28" s="38">
        <f t="shared" si="3"/>
        <v>4</v>
      </c>
      <c r="H28" s="24">
        <f t="shared" si="4"/>
        <v>7</v>
      </c>
      <c r="I28" s="24">
        <f t="shared" si="5"/>
        <v>2</v>
      </c>
      <c r="J28" s="24">
        <f t="shared" si="6"/>
        <v>1</v>
      </c>
      <c r="K28" s="10" t="s">
        <v>205</v>
      </c>
      <c r="L28" s="15" t="str">
        <f>IF(COUNTIF('МО детально'!$G:$G,"*БУ «Федоровская городская больница»*"),"Участвует","")</f>
        <v/>
      </c>
      <c r="M28" s="15" t="str">
        <f>IF(COUNTIF('МО детально'!$K:$K,"*БУ «Федоровская городская больница»*"),"Участвует","")</f>
        <v>Участвует</v>
      </c>
      <c r="N28" s="15" t="str">
        <f>IF(COUNTIF('МО детально'!$O:$O,"*БУ «Федоровская городская больница»*"),"Участвует","")</f>
        <v>Участвует</v>
      </c>
      <c r="O28" s="15" t="str">
        <f>IF(COUNTIF('МО детально'!$S:$S,"*БУ «Федоровская городская больница»*"),"Участвует","")</f>
        <v>Участвует</v>
      </c>
      <c r="P28" s="15" t="s">
        <v>205</v>
      </c>
      <c r="Q28" s="15" t="str">
        <f>IF(COUNTIF('МО детально'!$AA:$AA,"*БУ «Федоровская городская больница»*"),"Участвует","")</f>
        <v>Участвует</v>
      </c>
      <c r="R28" s="15" t="str">
        <f>IF(COUNTIF('МО детально'!$AE:$AE,"*БУ «Федоровская городская больница»*"),"Участвует","")</f>
        <v>Участвует</v>
      </c>
      <c r="S28" s="15" t="s">
        <v>205</v>
      </c>
      <c r="T28" s="15"/>
      <c r="U28" s="15" t="str">
        <f>IF(COUNTIF('МО детально'!$AQ:$AQ,"*БУ «Федоровская городская больница»*"),"Участвует","")</f>
        <v>Участвует</v>
      </c>
      <c r="V28" s="15" t="str">
        <f>IF(COUNTIF('МО детально'!$AU:$AU,"*БУ «Федоровская городская больница»*"),"Участвует","")</f>
        <v>Участвует</v>
      </c>
      <c r="W28" s="15" t="str">
        <f>IF(COUNTIF('МО детально'!$AY:$AY,"*БУ «Федоровская городская больница»*"),"Участвует","")</f>
        <v>Участвует</v>
      </c>
      <c r="X28" s="15" t="str">
        <f>IF(COUNTIF('МО детально'!$BC:$BC,"*БУ «Федоровская городская больница»*"),"Участвует","")</f>
        <v>Участвует</v>
      </c>
      <c r="Y28" s="15" t="str">
        <f>IF(COUNTIF('МО детально'!$BG:$BG,"*БУ «Федоровская городская больница»*"),"Участвует","")</f>
        <v>Участвует</v>
      </c>
      <c r="Z28" s="15" t="str">
        <f>IF(COUNTIF('МО детально'!$BK:$BK,"*БУ «Федоровская городская больница»*"),"Участвует","")</f>
        <v>Участвует</v>
      </c>
      <c r="AA28" s="15" t="str">
        <f>IF(COUNTIF('МО детально'!$BO:$BO,"*БУ «Белоярская районная больница»*"),"Участвует","")</f>
        <v>Участвует</v>
      </c>
      <c r="AB28" s="15" t="s">
        <v>205</v>
      </c>
      <c r="AC28" s="15" t="str">
        <f>IF(COUNTIF('МО детально'!$BW:$BW,"*БУ «Федоровская городская больница»*"),"Участвует","")</f>
        <v>Участвует</v>
      </c>
      <c r="AD28" s="15" t="s">
        <v>205</v>
      </c>
    </row>
    <row r="29" spans="1:30" ht="45" x14ac:dyDescent="0.2">
      <c r="A29" s="24">
        <v>23</v>
      </c>
      <c r="B29" s="35" t="s">
        <v>115</v>
      </c>
      <c r="C29" s="36" t="s">
        <v>116</v>
      </c>
      <c r="D29" s="37">
        <f t="shared" si="0"/>
        <v>17</v>
      </c>
      <c r="E29" s="24">
        <f t="shared" si="1"/>
        <v>1</v>
      </c>
      <c r="F29" s="24">
        <f t="shared" si="2"/>
        <v>3</v>
      </c>
      <c r="G29" s="38">
        <f t="shared" si="3"/>
        <v>4</v>
      </c>
      <c r="H29" s="24">
        <f t="shared" si="4"/>
        <v>6</v>
      </c>
      <c r="I29" s="24">
        <f t="shared" si="5"/>
        <v>2</v>
      </c>
      <c r="J29" s="24">
        <f t="shared" si="6"/>
        <v>1</v>
      </c>
      <c r="K29" s="10" t="s">
        <v>205</v>
      </c>
      <c r="L29" s="15" t="str">
        <f>IF(COUNTIF('МО детально'!$G:$G,"*БУ «Ханты-Мансийская районная больница»*"),"Участвует","")</f>
        <v/>
      </c>
      <c r="M29" s="15" t="str">
        <f>IF(COUNTIF('МО детально'!$K:$K,"*БУ «Ханты-Мансийская районная больница»*"),"Участвует","")</f>
        <v>Участвует</v>
      </c>
      <c r="N29" s="15" t="str">
        <f>IF(COUNTIF('МО детально'!$O:$O,"*БУ «Ханты-Мансийская районная больница»*"),"Участвует","")</f>
        <v>Участвует</v>
      </c>
      <c r="O29" s="15" t="str">
        <f>IF(COUNTIF('МО детально'!$S:$S,"*БУ «Ханты-Мансийская районная больница»*"),"Участвует","")</f>
        <v>Участвует</v>
      </c>
      <c r="P29" s="15" t="s">
        <v>205</v>
      </c>
      <c r="Q29" s="15" t="str">
        <f>IF(COUNTIF('МО детально'!$AA:$AA,"*БУ «Ханты-Мансийская районная больница»*"),"Участвует","")</f>
        <v>Участвует</v>
      </c>
      <c r="R29" s="15" t="str">
        <f>IF(COUNTIF('МО детально'!$AE:$AE,"*БУ «Ханты-Мансийская районная больница»*"),"Участвует","")</f>
        <v>Участвует</v>
      </c>
      <c r="S29" s="15" t="s">
        <v>205</v>
      </c>
      <c r="T29" s="15"/>
      <c r="U29" s="15" t="str">
        <f>IF(COUNTIF('МО детально'!$AQ:$AQ,"*БУ «Ханты-Мансийская районная больница»*"),"Участвует","")</f>
        <v>Участвует</v>
      </c>
      <c r="V29" s="15" t="str">
        <f>IF(COUNTIF('МО детально'!$AU:$AU,"*БУ «Ханты-Мансийская районная больница»*"),"Участвует","")</f>
        <v>Участвует</v>
      </c>
      <c r="W29" s="15" t="str">
        <f>IF(COUNTIF('МО детально'!$AY:$AY,"*БУ «Ханты-Мансийская районная больница»*"),"Участвует","")</f>
        <v>Участвует</v>
      </c>
      <c r="X29" s="15" t="str">
        <f>IF(COUNTIF('МО детально'!$BC:$BC,"*БУ «Ханты-Мансийская районная больница»*"),"Участвует","")</f>
        <v>Участвует</v>
      </c>
      <c r="Y29" s="15" t="str">
        <f>IF(COUNTIF('МО детально'!$BG:$BG,"*БУ «Ханты-Мансийская районная больница»*"),"Участвует","")</f>
        <v>Участвует</v>
      </c>
      <c r="Z29" s="15" t="str">
        <f>IF(COUNTIF('МО детально'!$BK:$BK,"*БУ «Ханты-Мансийская районная больница»*"),"Участвует","")</f>
        <v/>
      </c>
      <c r="AA29" s="15" t="str">
        <f>IF(COUNTIF('МО детально'!$BO:$BO,"*БУ «Белоярская районная больница»*"),"Участвует","")</f>
        <v>Участвует</v>
      </c>
      <c r="AB29" s="15" t="s">
        <v>205</v>
      </c>
      <c r="AC29" s="15" t="str">
        <f>IF(COUNTIF('МО детально'!$BW:$BW,"*БУ «Ханты-Мансийская районная больница»*"),"Участвует","")</f>
        <v>Участвует</v>
      </c>
      <c r="AD29" s="15" t="s">
        <v>205</v>
      </c>
    </row>
    <row r="30" spans="1:30" ht="30" x14ac:dyDescent="0.2">
      <c r="A30" s="24">
        <v>24</v>
      </c>
      <c r="B30" s="35" t="s">
        <v>106</v>
      </c>
      <c r="C30" s="36" t="s">
        <v>107</v>
      </c>
      <c r="D30" s="37">
        <f t="shared" si="0"/>
        <v>17</v>
      </c>
      <c r="E30" s="24">
        <f t="shared" si="1"/>
        <v>1</v>
      </c>
      <c r="F30" s="24">
        <f t="shared" si="2"/>
        <v>4</v>
      </c>
      <c r="G30" s="38">
        <f t="shared" si="3"/>
        <v>3</v>
      </c>
      <c r="H30" s="24">
        <f t="shared" si="4"/>
        <v>6</v>
      </c>
      <c r="I30" s="24">
        <f t="shared" si="5"/>
        <v>2</v>
      </c>
      <c r="J30" s="24">
        <f t="shared" si="6"/>
        <v>1</v>
      </c>
      <c r="K30" s="10" t="s">
        <v>205</v>
      </c>
      <c r="L30" s="15" t="str">
        <f>IF(COUNTIF('МО детально'!$G:$G,"*БУ «Когалымская городская больница»*"),"Участвует","")</f>
        <v>Участвует</v>
      </c>
      <c r="M30" s="15" t="str">
        <f>IF(COUNTIF('МО детально'!$K:$K,"*БУ «Когалымская городская больница»*"),"Участвует","")</f>
        <v>Участвует</v>
      </c>
      <c r="N30" s="15" t="str">
        <f>IF(COUNTIF('МО детально'!$O:$O,"*БУ «Когалымская городская больница»*"),"Участвует","")</f>
        <v>Участвует</v>
      </c>
      <c r="O30" s="15" t="str">
        <f>IF(COUNTIF('МО детально'!$S:$S,"*БУ «Когалымская городская больница»*"),"Участвует","")</f>
        <v>Участвует</v>
      </c>
      <c r="P30" s="15" t="s">
        <v>205</v>
      </c>
      <c r="Q30" s="15" t="str">
        <f>IF(COUNTIF('МО детально'!$AA:$AA,"*БУ «Когалымская городская больница»*"),"Участвует","")</f>
        <v/>
      </c>
      <c r="R30" s="15" t="str">
        <f>IF(COUNTIF('МО детально'!$AE:$AE,"*БУ «Когалымская городская больница»*"),"Участвует","")</f>
        <v>Участвует</v>
      </c>
      <c r="S30" s="15" t="s">
        <v>205</v>
      </c>
      <c r="T30" s="15"/>
      <c r="U30" s="15" t="str">
        <f>IF(COUNTIF('МО детально'!$AQ:$AQ,"*БУ «Когалымская городская больница»*"),"Участвует","")</f>
        <v>Участвует</v>
      </c>
      <c r="V30" s="15" t="str">
        <f>IF(COUNTIF('МО детально'!$AU:$AU,"*БУ «Когалымская городская больница»*"),"Участвует","")</f>
        <v>Участвует</v>
      </c>
      <c r="W30" s="15" t="str">
        <f>IF(COUNTIF('МО детально'!$AY:$AY,"*БУ «Когалымская городская больница»*"),"Участвует","")</f>
        <v>Участвует</v>
      </c>
      <c r="X30" s="15" t="str">
        <f>IF(COUNTIF('МО детально'!$BC:$BC,"*БУ «Когалымская городская больница»*"),"Участвует","")</f>
        <v>Участвует</v>
      </c>
      <c r="Y30" s="15" t="str">
        <f>IF(COUNTIF('МО детально'!$BG:$BG,"*БУ «Когалымская городская больница»*"),"Участвует","")</f>
        <v>Участвует</v>
      </c>
      <c r="Z30" s="15" t="str">
        <f>IF(COUNTIF('МО детально'!$BK:$BK,"*БУ «Когалымская городская больница»*"),"Участвует","")</f>
        <v/>
      </c>
      <c r="AA30" s="15" t="str">
        <f>IF(COUNTIF('МО детально'!$BO:$BO,"*БУ «Белоярская районная больница»*"),"Участвует","")</f>
        <v>Участвует</v>
      </c>
      <c r="AB30" s="15" t="s">
        <v>205</v>
      </c>
      <c r="AC30" s="15" t="str">
        <f>IF(COUNTIF('МО детально'!$BW:$BW,"*БУ «Когалымская городская больница»*"),"Участвует","")</f>
        <v>Участвует</v>
      </c>
      <c r="AD30" s="15" t="s">
        <v>205</v>
      </c>
    </row>
    <row r="31" spans="1:30" ht="30" x14ac:dyDescent="0.2">
      <c r="A31" s="24">
        <v>25</v>
      </c>
      <c r="B31" s="35" t="s">
        <v>85</v>
      </c>
      <c r="C31" s="36" t="s">
        <v>86</v>
      </c>
      <c r="D31" s="37">
        <f t="shared" si="0"/>
        <v>19</v>
      </c>
      <c r="E31" s="24">
        <f t="shared" si="1"/>
        <v>1</v>
      </c>
      <c r="F31" s="24">
        <f t="shared" si="2"/>
        <v>3</v>
      </c>
      <c r="G31" s="38">
        <f t="shared" si="3"/>
        <v>5</v>
      </c>
      <c r="H31" s="24">
        <f t="shared" si="4"/>
        <v>7</v>
      </c>
      <c r="I31" s="24">
        <f t="shared" si="5"/>
        <v>2</v>
      </c>
      <c r="J31" s="24">
        <f t="shared" si="6"/>
        <v>1</v>
      </c>
      <c r="K31" s="10" t="s">
        <v>205</v>
      </c>
      <c r="L31" s="15" t="str">
        <f>IF(COUNTIF('МО детально'!$G:$G,"*БУ «Лангепасская городская больница»*"),"Участвует","")</f>
        <v>Участвует</v>
      </c>
      <c r="M31" s="15" t="str">
        <f>IF(COUNTIF('МО детально'!$K:$K,"*БУ «Лангепасская городская больница»*"),"Участвует","")</f>
        <v/>
      </c>
      <c r="N31" s="15" t="str">
        <f>IF(COUNTIF('МО детально'!$O:$O,"*БУ «Лангепасская городская больница»*"),"Участвует","")</f>
        <v>Участвует</v>
      </c>
      <c r="O31" s="15" t="str">
        <f>IF(COUNTIF('МО детально'!$S:$S,"*БУ «Лангепасская городская больница»*"),"Участвует","")</f>
        <v>Участвует</v>
      </c>
      <c r="P31" s="15" t="s">
        <v>205</v>
      </c>
      <c r="Q31" s="15" t="str">
        <f>IF(COUNTIF('МО детально'!$AA:$AA,"*БУ «Лангепасская городская больница»*"),"Участвует","")</f>
        <v>Участвует</v>
      </c>
      <c r="R31" s="15" t="str">
        <f>IF(COUNTIF('МО детально'!$AE:$AE,"*БУ «Лангепасская городская больница»*"),"Участвует","")</f>
        <v>Участвует</v>
      </c>
      <c r="S31" s="15" t="s">
        <v>205</v>
      </c>
      <c r="T31" s="15" t="s">
        <v>205</v>
      </c>
      <c r="U31" s="15" t="str">
        <f>IF(COUNTIF('МО детально'!$AQ:$AQ,"*БУ «Лангепасская городская больница»*"),"Участвует","")</f>
        <v>Участвует</v>
      </c>
      <c r="V31" s="15" t="str">
        <f>IF(COUNTIF('МО детально'!$AU:$AU,"*БУ «Лангепасская городская больница»*"),"Участвует","")</f>
        <v>Участвует</v>
      </c>
      <c r="W31" s="15" t="str">
        <f>IF(COUNTIF('МО детально'!$AY:$AY,"*БУ «Лангепасская городская больница»*"),"Участвует","")</f>
        <v>Участвует</v>
      </c>
      <c r="X31" s="15" t="str">
        <f>IF(COUNTIF('МО детально'!$BC:$BC,"*БУ «Лангепасская городская больница»*"),"Участвует","")</f>
        <v>Участвует</v>
      </c>
      <c r="Y31" s="15" t="str">
        <f>IF(COUNTIF('МО детально'!$BG:$BG,"*БУ «Лангепасская городская больница»*"),"Участвует","")</f>
        <v>Участвует</v>
      </c>
      <c r="Z31" s="15" t="str">
        <f>IF(COUNTIF('МО детально'!$BK:$BK,"*БУ «Лангепасская городская больница»*"),"Участвует","")</f>
        <v>Участвует</v>
      </c>
      <c r="AA31" s="15" t="str">
        <f>IF(COUNTIF('МО детально'!$BO:$BO,"*БУ «Белоярская районная больница»*"),"Участвует","")</f>
        <v>Участвует</v>
      </c>
      <c r="AB31" s="15" t="s">
        <v>205</v>
      </c>
      <c r="AC31" s="15" t="str">
        <f>IF(COUNTIF('МО детально'!$BW:$BW,"*БУ «Лангепасская городская больница»*"),"Участвует","")</f>
        <v>Участвует</v>
      </c>
      <c r="AD31" s="15" t="s">
        <v>205</v>
      </c>
    </row>
    <row r="32" spans="1:30" ht="30" x14ac:dyDescent="0.2">
      <c r="A32" s="24">
        <v>26</v>
      </c>
      <c r="B32" s="35" t="s">
        <v>85</v>
      </c>
      <c r="C32" s="36" t="s">
        <v>143</v>
      </c>
      <c r="D32" s="37">
        <f t="shared" si="0"/>
        <v>14</v>
      </c>
      <c r="E32" s="24">
        <f t="shared" si="1"/>
        <v>0</v>
      </c>
      <c r="F32" s="24">
        <f t="shared" si="2"/>
        <v>2</v>
      </c>
      <c r="G32" s="38">
        <f t="shared" si="3"/>
        <v>3</v>
      </c>
      <c r="H32" s="24">
        <f t="shared" si="4"/>
        <v>6</v>
      </c>
      <c r="I32" s="24">
        <f t="shared" si="5"/>
        <v>2</v>
      </c>
      <c r="J32" s="24">
        <f t="shared" si="6"/>
        <v>1</v>
      </c>
      <c r="K32" s="10"/>
      <c r="L32" s="15" t="str">
        <f>IF(COUNTIF('МО детально'!$G:$G,"*БУ «Лангепасская городская стоматологическая поликлиника»*"),"Участвует","")</f>
        <v/>
      </c>
      <c r="M32" s="15" t="str">
        <f>IF(COUNTIF('МО детально'!$K:$K,"*БУ «Лангепасская городская стоматологическая поликлиника»*"),"Участвует","")</f>
        <v/>
      </c>
      <c r="N32" s="15" t="str">
        <f>IF(COUNTIF('МО детально'!$O:$O,"*БУ «Лангепасская городская стоматологическая поликлиника»*"),"Участвует","")</f>
        <v>Участвует</v>
      </c>
      <c r="O32" s="15" t="str">
        <f>IF(COUNTIF('МО детально'!$S:$S,"*БУ «Лангепасская городская стоматологическая поликлиника»*"),"Участвует","")</f>
        <v>Участвует</v>
      </c>
      <c r="P32" s="15" t="s">
        <v>205</v>
      </c>
      <c r="Q32" s="15" t="str">
        <f>IF(COUNTIF('МО детально'!$AA:$AA,"*БУ «Лангепасская городская стоматологическая поликлиника»*"),"Участвует","")</f>
        <v/>
      </c>
      <c r="R32" s="15" t="str">
        <f>IF(COUNTIF('МО детально'!$AE:$AE,"*БУ «Лангепасская городская стоматологическая поликлиника»*"),"Участвует","")</f>
        <v>Участвует</v>
      </c>
      <c r="S32" s="15" t="s">
        <v>205</v>
      </c>
      <c r="T32" s="15"/>
      <c r="U32" s="15" t="str">
        <f>IF(COUNTIF('МО детально'!$AQ:$AQ,"*БУ «Лангепасская городская стоматологическая поликлиника»*"),"Участвует","")</f>
        <v>Участвует</v>
      </c>
      <c r="V32" s="15" t="str">
        <f>IF(COUNTIF('МО детально'!$AU:$AU,"*БУ «Лангепасская городская стоматологическая поликлиника»*"),"Участвует","")</f>
        <v>Участвует</v>
      </c>
      <c r="W32" s="15" t="str">
        <f>IF(COUNTIF('МО детально'!$AY:$AY,"*БУ «Лангепасская городская стоматологическая поликлиника»*"),"Участвует","")</f>
        <v>Участвует</v>
      </c>
      <c r="X32" s="15" t="str">
        <f>IF(COUNTIF('МО детально'!$BC:$BC,"*БУ «Лангепасская городская стоматологическая поликлиника»*"),"Участвует","")</f>
        <v>Участвует</v>
      </c>
      <c r="Y32" s="15" t="str">
        <f>IF(COUNTIF('МО детально'!$BG:$BG,"*БУ «Лангепасская городская стоматологическая поликлиника»*"),"Участвует","")</f>
        <v>Участвует</v>
      </c>
      <c r="Z32" s="15" t="str">
        <f>IF(COUNTIF('МО детально'!$BK:$BK,"*БУ «Лангепасская городская стоматологическая поликлиника»*"),"Участвует","")</f>
        <v/>
      </c>
      <c r="AA32" s="15" t="str">
        <f>IF(COUNTIF('МО детально'!$BO:$BO,"*БУ «Белоярская районная больница»*"),"Участвует","")</f>
        <v>Участвует</v>
      </c>
      <c r="AB32" s="15" t="s">
        <v>205</v>
      </c>
      <c r="AC32" s="15" t="str">
        <f>IF(COUNTIF('МО детально'!$BW:$BW,"*БУ «Лангепасская городская стоматологическая поликлиника»*"),"Участвует","")</f>
        <v>Участвует</v>
      </c>
      <c r="AD32" s="15" t="s">
        <v>205</v>
      </c>
    </row>
    <row r="33" spans="1:30" ht="30" x14ac:dyDescent="0.2">
      <c r="A33" s="24">
        <v>27</v>
      </c>
      <c r="B33" s="35" t="s">
        <v>113</v>
      </c>
      <c r="C33" s="36" t="s">
        <v>146</v>
      </c>
      <c r="D33" s="37">
        <f t="shared" si="0"/>
        <v>14</v>
      </c>
      <c r="E33" s="24">
        <f t="shared" si="1"/>
        <v>0</v>
      </c>
      <c r="F33" s="24">
        <f t="shared" si="2"/>
        <v>2</v>
      </c>
      <c r="G33" s="38">
        <f t="shared" si="3"/>
        <v>3</v>
      </c>
      <c r="H33" s="24">
        <f t="shared" si="4"/>
        <v>6</v>
      </c>
      <c r="I33" s="24">
        <f t="shared" si="5"/>
        <v>2</v>
      </c>
      <c r="J33" s="24">
        <f t="shared" si="6"/>
        <v>1</v>
      </c>
      <c r="K33" s="10"/>
      <c r="L33" s="15" t="str">
        <f>IF(COUNTIF('МО детально'!$G:$G,"*АУ «Мегионская городская стоматологическая поликлиника»*"),"Участвует","")</f>
        <v/>
      </c>
      <c r="M33" s="15" t="str">
        <f>IF(COUNTIF('МО детально'!$K:$K,"*АУ «Мегионская городская стоматологическая поликлиника»*"),"Участвует","")</f>
        <v/>
      </c>
      <c r="N33" s="15" t="str">
        <f>IF(COUNTIF('МО детально'!$O:$O,"*АУ «Мегионская городская стоматологическая поликлиника»*"),"Участвует","")</f>
        <v>Участвует</v>
      </c>
      <c r="O33" s="15" t="str">
        <f>IF(COUNTIF('МО детально'!$S:$S,"*АУ «Мегионская городская стоматологическая поликлиника»*"),"Участвует","")</f>
        <v>Участвует</v>
      </c>
      <c r="P33" s="15" t="s">
        <v>205</v>
      </c>
      <c r="Q33" s="15" t="str">
        <f>IF(COUNTIF('МО детально'!$AA:$AA,"*АУ «Мегионская городская стоматологическая поликлиника»*"),"Участвует","")</f>
        <v/>
      </c>
      <c r="R33" s="15" t="str">
        <f>IF(COUNTIF('МО детально'!$AE:$AE,"*АУ «Мегионская городская стоматологическая поликлиника»*"),"Участвует","")</f>
        <v>Участвует</v>
      </c>
      <c r="S33" s="15" t="s">
        <v>205</v>
      </c>
      <c r="T33" s="15"/>
      <c r="U33" s="15" t="str">
        <f>IF(COUNTIF('МО детально'!$AQ:$AQ,"*АУ «Мегионская городская стоматологическая поликлиника»*"),"Участвует","")</f>
        <v>Участвует</v>
      </c>
      <c r="V33" s="15" t="str">
        <f>IF(COUNTIF('МО детально'!$AU:$AU,"*АУ «Мегионская городская стоматологическая поликлиника»*"),"Участвует","")</f>
        <v>Участвует</v>
      </c>
      <c r="W33" s="15" t="str">
        <f>IF(COUNTIF('МО детально'!$AY:$AY,"*АУ «Мегионская городская стоматологическая поликлиника»*"),"Участвует","")</f>
        <v>Участвует</v>
      </c>
      <c r="X33" s="15" t="str">
        <f>IF(COUNTIF('МО детально'!$BC:$BC,"*АУ «Мегионская городская стоматологическая поликлиника»*"),"Участвует","")</f>
        <v>Участвует</v>
      </c>
      <c r="Y33" s="15" t="str">
        <f>IF(COUNTIF('МО детально'!$BG:$BG,"*АУ «Мегионская городская стоматологическая поликлиника»*"),"Участвует","")</f>
        <v>Участвует</v>
      </c>
      <c r="Z33" s="15" t="str">
        <f>IF(COUNTIF('МО детально'!$BK:$BK,"*АУ «Мегионская городская стоматологическая поликлиника»*"),"Участвует","")</f>
        <v/>
      </c>
      <c r="AA33" s="15" t="str">
        <f>IF(COUNTIF('МО детально'!$BO:$BO,"*БУ «Белоярская районная больница»*"),"Участвует","")</f>
        <v>Участвует</v>
      </c>
      <c r="AB33" s="15" t="s">
        <v>205</v>
      </c>
      <c r="AC33" s="15" t="str">
        <f>IF(COUNTIF('МО детально'!$BW:$BW,"*АУ «Мегионская городская стоматологическая поликлиника»*"),"Участвует","")</f>
        <v>Участвует</v>
      </c>
      <c r="AD33" s="15" t="s">
        <v>205</v>
      </c>
    </row>
    <row r="34" spans="1:30" ht="30" x14ac:dyDescent="0.2">
      <c r="A34" s="24">
        <v>28</v>
      </c>
      <c r="B34" s="35" t="s">
        <v>113</v>
      </c>
      <c r="C34" s="36" t="s">
        <v>114</v>
      </c>
      <c r="D34" s="37">
        <f t="shared" si="0"/>
        <v>18</v>
      </c>
      <c r="E34" s="24">
        <f t="shared" si="1"/>
        <v>1</v>
      </c>
      <c r="F34" s="24">
        <f t="shared" si="2"/>
        <v>4</v>
      </c>
      <c r="G34" s="38">
        <f t="shared" si="3"/>
        <v>3</v>
      </c>
      <c r="H34" s="24">
        <f t="shared" si="4"/>
        <v>7</v>
      </c>
      <c r="I34" s="24">
        <f t="shared" si="5"/>
        <v>2</v>
      </c>
      <c r="J34" s="24">
        <f t="shared" si="6"/>
        <v>1</v>
      </c>
      <c r="K34" s="10" t="s">
        <v>205</v>
      </c>
      <c r="L34" s="15" t="str">
        <f>IF(COUNTIF('МО детально'!$G:$G,"*БУ «Мегионская городская больница»*"),"Участвует","")</f>
        <v>Участвует</v>
      </c>
      <c r="M34" s="15" t="str">
        <f>IF(COUNTIF('МО детально'!$K:$K,"*БУ «Мегионская городская больница»*"),"Участвует","")</f>
        <v>Участвует</v>
      </c>
      <c r="N34" s="15" t="str">
        <f>IF(COUNTIF('МО детально'!$O:$O,"*БУ «Мегионская городская больница»*"),"Участвует","")</f>
        <v>Участвует</v>
      </c>
      <c r="O34" s="15" t="str">
        <f>IF(COUNTIF('МО детально'!$S:$S,"*БУ «Мегионская городская больница»*"),"Участвует","")</f>
        <v>Участвует</v>
      </c>
      <c r="P34" s="15" t="s">
        <v>205</v>
      </c>
      <c r="Q34" s="15" t="str">
        <f>IF(COUNTIF('МО детально'!$AA:$AA,"*БУ «Мегионская городская больница»*"),"Участвует","")</f>
        <v/>
      </c>
      <c r="R34" s="15" t="str">
        <f>IF(COUNTIF('МО детально'!$AE:$AE,"*БУ «Мегионская городская больница»*"),"Участвует","")</f>
        <v>Участвует</v>
      </c>
      <c r="S34" s="15" t="s">
        <v>205</v>
      </c>
      <c r="T34" s="15"/>
      <c r="U34" s="15" t="str">
        <f>IF(COUNTIF('МО детально'!$AQ:$AQ,"*БУ «Мегионская городская больница»*"),"Участвует","")</f>
        <v>Участвует</v>
      </c>
      <c r="V34" s="15" t="str">
        <f>IF(COUNTIF('МО детально'!$AU:$AU,"*БУ «Мегионская городская больница»*"),"Участвует","")</f>
        <v>Участвует</v>
      </c>
      <c r="W34" s="15" t="str">
        <f>IF(COUNTIF('МО детально'!$AY:$AY,"*БУ «Мегионская городская больница»*"),"Участвует","")</f>
        <v>Участвует</v>
      </c>
      <c r="X34" s="15" t="str">
        <f>IF(COUNTIF('МО детально'!$BC:$BC,"*БУ «Мегионская городская больница»*"),"Участвует","")</f>
        <v>Участвует</v>
      </c>
      <c r="Y34" s="15" t="str">
        <f>IF(COUNTIF('МО детально'!$BG:$BG,"*БУ «Мегионская городская больница»*"),"Участвует","")</f>
        <v>Участвует</v>
      </c>
      <c r="Z34" s="15" t="str">
        <f>IF(COUNTIF('МО детально'!$BK:$BK,"*БУ «Мегионская городская больница»*"),"Участвует","")</f>
        <v>Участвует</v>
      </c>
      <c r="AA34" s="15" t="str">
        <f>IF(COUNTIF('МО детально'!$BO:$BO,"*БУ «Белоярская районная больница»*"),"Участвует","")</f>
        <v>Участвует</v>
      </c>
      <c r="AB34" s="15" t="s">
        <v>205</v>
      </c>
      <c r="AC34" s="15" t="str">
        <f>IF(COUNTIF('МО детально'!$BW:$BW,"*БУ «Мегионская городская больница»*"),"Участвует","")</f>
        <v>Участвует</v>
      </c>
      <c r="AD34" s="15" t="s">
        <v>205</v>
      </c>
    </row>
    <row r="35" spans="1:30" ht="45" x14ac:dyDescent="0.2">
      <c r="A35" s="24">
        <v>29</v>
      </c>
      <c r="B35" s="35" t="s">
        <v>113</v>
      </c>
      <c r="C35" s="36" t="s">
        <v>162</v>
      </c>
      <c r="D35" s="37">
        <f t="shared" si="0"/>
        <v>10</v>
      </c>
      <c r="E35" s="24">
        <f t="shared" si="1"/>
        <v>0</v>
      </c>
      <c r="F35" s="24">
        <f t="shared" si="2"/>
        <v>2</v>
      </c>
      <c r="G35" s="38">
        <f t="shared" si="3"/>
        <v>2</v>
      </c>
      <c r="H35" s="24">
        <f t="shared" si="4"/>
        <v>5</v>
      </c>
      <c r="I35" s="24">
        <f t="shared" si="5"/>
        <v>1</v>
      </c>
      <c r="J35" s="24">
        <f t="shared" si="6"/>
        <v>0</v>
      </c>
      <c r="K35" s="10"/>
      <c r="L35" s="15" t="str">
        <f>IF(COUNTIF('МО детально'!$G:$G,"*БУ «Психоневрологическая больница имени Святой Преподобномученицы Елизаветы»*"),"Участвует","")</f>
        <v/>
      </c>
      <c r="M35" s="15" t="str">
        <f>IF(COUNTIF('МО детально'!$K:$K,"*БУ «Психоневрологическая больница имени Святой Преподобномученицы Елизаветы»*"),"Участвует","")</f>
        <v/>
      </c>
      <c r="N35" s="15" t="str">
        <f>IF(COUNTIF('МО детально'!$O:$O,"*БУ «Психоневрологическая больница имени Святой Преподобномученицы Елизаветы»*"),"Участвует","")</f>
        <v>Участвует</v>
      </c>
      <c r="O35" s="15" t="str">
        <f>IF(COUNTIF('МО детально'!$S:$S,"*БУ «Психоневрологическая больница имени Святой Преподобномученицы Елизаветы»*"),"Участвует","")</f>
        <v>Участвует</v>
      </c>
      <c r="P35" s="15"/>
      <c r="Q35" s="15" t="str">
        <f>IF(COUNTIF('МО детально'!$AA:$AA,"*БУ «Психоневрологическая больница имени Святой Преподобномученицы Елизаветы»*"),"Участвует","")</f>
        <v/>
      </c>
      <c r="R35" s="15" t="str">
        <f>IF(COUNTIF('МО детально'!$AE:$AE,"*БУ «Психоневрологическая больница имени Святой Преподобномученицы Елизаветы»*"),"Участвует","")</f>
        <v>Участвует</v>
      </c>
      <c r="S35" s="15" t="s">
        <v>205</v>
      </c>
      <c r="T35" s="15"/>
      <c r="U35" s="15" t="str">
        <f>IF(COUNTIF('МО детально'!$AQ:$AQ,"*БУ «Психоневрологическая больница имени Святой Преподобномученицы Елизаветы»*"),"Участвует","")</f>
        <v>Участвует</v>
      </c>
      <c r="V35" s="15" t="str">
        <f>IF(COUNTIF('МО детально'!$AU:$AU,"*БУ «Психоневрологическая больница имени Святой Преподобномученицы Елизаветы»*"),"Участвует","")</f>
        <v/>
      </c>
      <c r="W35" s="15" t="str">
        <f>IF(COUNTIF('МО детально'!$AY:$AY,"*БУ «Психоневрологическая больница имени Святой Преподобномученицы Елизаветы»*"),"Участвует","")</f>
        <v>Участвует</v>
      </c>
      <c r="X35" s="15" t="str">
        <f>IF(COUNTIF('МО детально'!$BC:$BC,"*БУ «Психоневрологическая больница имени Святой Преподобномученицы Елизаветы»*"),"Участвует","")</f>
        <v>Участвует</v>
      </c>
      <c r="Y35" s="15" t="str">
        <f>IF(COUNTIF('МО детально'!$BG:$BG,"*БУ «Психоневрологическая больница имени Святой Преподобномученицы Елизаветы»*"),"Участвует","")</f>
        <v>Участвует</v>
      </c>
      <c r="Z35" s="15" t="str">
        <f>IF(COUNTIF('МО детально'!$BK:$BK,"*БУ «Психоневрологическая больница имени Святой Преподобномученицы Елизаветы»*"),"Участвует","")</f>
        <v/>
      </c>
      <c r="AA35" s="15" t="str">
        <f>IF(COUNTIF('МО детально'!$BO:$BO,"*БУ «Белоярская районная больница»*"),"Участвует","")</f>
        <v>Участвует</v>
      </c>
      <c r="AB35" s="15"/>
      <c r="AC35" s="15" t="str">
        <f>IF(COUNTIF('МО детально'!$BW:$BW,"*БУ «Психоневрологическая больница имени Святой Преподобномученицы Елизаветы»*"),"Участвует","")</f>
        <v>Участвует</v>
      </c>
      <c r="AD35" s="15"/>
    </row>
    <row r="36" spans="1:30" ht="45" x14ac:dyDescent="0.2">
      <c r="A36" s="24">
        <v>30</v>
      </c>
      <c r="B36" s="35" t="s">
        <v>117</v>
      </c>
      <c r="C36" s="36" t="s">
        <v>148</v>
      </c>
      <c r="D36" s="37">
        <f t="shared" si="0"/>
        <v>13</v>
      </c>
      <c r="E36" s="24">
        <f t="shared" si="1"/>
        <v>1</v>
      </c>
      <c r="F36" s="24">
        <f t="shared" si="2"/>
        <v>2</v>
      </c>
      <c r="G36" s="38">
        <f t="shared" si="3"/>
        <v>2</v>
      </c>
      <c r="H36" s="24">
        <f t="shared" si="4"/>
        <v>6</v>
      </c>
      <c r="I36" s="24">
        <f t="shared" si="5"/>
        <v>2</v>
      </c>
      <c r="J36" s="24">
        <f t="shared" si="6"/>
        <v>0</v>
      </c>
      <c r="K36" s="10" t="s">
        <v>205</v>
      </c>
      <c r="L36" s="15" t="str">
        <f>IF(COUNTIF('МО детально'!$G:$G,"*БУ «Нефтеюганская городская станция скорой медицинской помощи»*"),"Участвует","")</f>
        <v/>
      </c>
      <c r="M36" s="15" t="str">
        <f>IF(COUNTIF('МО детально'!$K:$K,"*БУ «Нефтеюганская городская станция скорой медицинской помощи»*"),"Участвует","")</f>
        <v/>
      </c>
      <c r="N36" s="15" t="str">
        <f>IF(COUNTIF('МО детально'!$O:$O,"*БУ «Нефтеюганская городская станция скорой медицинской помощи»*"),"Участвует","")</f>
        <v>Участвует</v>
      </c>
      <c r="O36" s="15" t="str">
        <f>IF(COUNTIF('МО детально'!$S:$S,"*БУ «Нефтеюганская городская станция скорой медицинской помощи»*"),"Участвует","")</f>
        <v>Участвует</v>
      </c>
      <c r="P36" s="15"/>
      <c r="Q36" s="15" t="str">
        <f>IF(COUNTIF('МО детально'!$AA:$AA,"*БУ «Нефтеюганская городская станция скорой медицинской помощи»*"),"Участвует","")</f>
        <v/>
      </c>
      <c r="R36" s="15" t="str">
        <f>IF(COUNTIF('МО детально'!$AE:$AE,"*БУ «Нефтеюганская городская станция скорой медицинской помощи»*"),"Участвует","")</f>
        <v>Участвует</v>
      </c>
      <c r="S36" s="15" t="s">
        <v>205</v>
      </c>
      <c r="T36" s="15"/>
      <c r="U36" s="15" t="str">
        <f>IF(COUNTIF('МО детально'!$AQ:$AQ,"*БУ «Нефтеюганская городская станция скорой медицинской помощи»*"),"Участвует","")</f>
        <v>Участвует</v>
      </c>
      <c r="V36" s="15" t="str">
        <f>IF(COUNTIF('МО детально'!$AU:$AU,"*БУ «Нефтеюганская городская станция скорой медицинской помощи»*"),"Участвует","")</f>
        <v>Участвует</v>
      </c>
      <c r="W36" s="15" t="str">
        <f>IF(COUNTIF('МО детально'!$AY:$AY,"*БУ «Нефтеюганская городская станция скорой медицинской помощи»*"),"Участвует","")</f>
        <v>Участвует</v>
      </c>
      <c r="X36" s="15" t="str">
        <f>IF(COUNTIF('МО детально'!$BC:$BC,"*БУ «Нефтеюганская городская станция скорой медицинской помощи»*"),"Участвует","")</f>
        <v>Участвует</v>
      </c>
      <c r="Y36" s="15" t="str">
        <f>IF(COUNTIF('МО детально'!$BG:$BG,"*БУ «Нефтеюганская городская станция скорой медицинской помощи»*"),"Участвует","")</f>
        <v>Участвует</v>
      </c>
      <c r="Z36" s="15" t="str">
        <f>IF(COUNTIF('МО детально'!$BK:$BK,"*БУ «Нефтеюганская городская станция скорой медицинской помощи»*"),"Участвует","")</f>
        <v/>
      </c>
      <c r="AA36" s="15" t="str">
        <f>IF(COUNTIF('МО детально'!$BO:$BO,"*БУ «Белоярская районная больница»*"),"Участвует","")</f>
        <v>Участвует</v>
      </c>
      <c r="AB36" s="15" t="s">
        <v>205</v>
      </c>
      <c r="AC36" s="15" t="str">
        <f>IF(COUNTIF('МО детально'!$BW:$BW,"*БУ «Нефтеюганская городская станция скорой медицинской помощи»*"),"Участвует","")</f>
        <v>Участвует</v>
      </c>
      <c r="AD36" s="15"/>
    </row>
    <row r="37" spans="1:30" ht="30" x14ac:dyDescent="0.2">
      <c r="A37" s="24">
        <v>31</v>
      </c>
      <c r="B37" s="35" t="s">
        <v>117</v>
      </c>
      <c r="C37" s="36" t="s">
        <v>153</v>
      </c>
      <c r="D37" s="37">
        <f t="shared" si="0"/>
        <v>14</v>
      </c>
      <c r="E37" s="24">
        <f t="shared" si="1"/>
        <v>0</v>
      </c>
      <c r="F37" s="24">
        <f t="shared" si="2"/>
        <v>2</v>
      </c>
      <c r="G37" s="38">
        <f t="shared" si="3"/>
        <v>3</v>
      </c>
      <c r="H37" s="24">
        <f t="shared" si="4"/>
        <v>6</v>
      </c>
      <c r="I37" s="24">
        <f t="shared" si="5"/>
        <v>2</v>
      </c>
      <c r="J37" s="24">
        <f t="shared" si="6"/>
        <v>1</v>
      </c>
      <c r="K37" s="10"/>
      <c r="L37" s="15" t="str">
        <f>IF(COUNTIF('МО детально'!$G:$G,"*БУ «Нефтеюганская городская стоматологическая поликлиника»*"),"Участвует","")</f>
        <v/>
      </c>
      <c r="M37" s="15" t="str">
        <f>IF(COUNTIF('МО детально'!$K:$K,"*БУ «Нефтеюганская городская стоматологическая поликлиника»*"),"Участвует","")</f>
        <v/>
      </c>
      <c r="N37" s="15" t="str">
        <f>IF(COUNTIF('МО детально'!$O:$O,"*БУ «Нефтеюганская городская стоматологическая поликлиника»*"),"Участвует","")</f>
        <v>Участвует</v>
      </c>
      <c r="O37" s="15" t="str">
        <f>IF(COUNTIF('МО детально'!$S:$S,"*БУ «Нефтеюганская городская стоматологическая поликлиника»*"),"Участвует","")</f>
        <v>Участвует</v>
      </c>
      <c r="P37" s="15" t="s">
        <v>205</v>
      </c>
      <c r="Q37" s="15" t="str">
        <f>IF(COUNTIF('МО детально'!$AA:$AA,"*БУ «Нефтеюганская городская стоматологическая поликлиника»*"),"Участвует","")</f>
        <v/>
      </c>
      <c r="R37" s="15" t="str">
        <f>IF(COUNTIF('МО детально'!$AE:$AE,"*БУ «Нефтеюганская городская стоматологическая поликлиника»*"),"Участвует","")</f>
        <v>Участвует</v>
      </c>
      <c r="S37" s="15" t="s">
        <v>205</v>
      </c>
      <c r="T37" s="15"/>
      <c r="U37" s="15" t="str">
        <f>IF(COUNTIF('МО детально'!$AQ:$AQ,"*БУ «Нефтеюганская городская стоматологическая поликлиника»*"),"Участвует","")</f>
        <v>Участвует</v>
      </c>
      <c r="V37" s="15" t="str">
        <f>IF(COUNTIF('МО детально'!$AU:$AU,"*БУ «Нефтеюганская городская стоматологическая поликлиника»*"),"Участвует","")</f>
        <v>Участвует</v>
      </c>
      <c r="W37" s="15" t="str">
        <f>IF(COUNTIF('МО детально'!$AY:$AY,"*БУ «Нефтеюганская городская стоматологическая поликлиника»*"),"Участвует","")</f>
        <v>Участвует</v>
      </c>
      <c r="X37" s="15" t="str">
        <f>IF(COUNTIF('МО детально'!$BC:$BC,"*БУ «Нефтеюганская городская стоматологическая поликлиника»*"),"Участвует","")</f>
        <v>Участвует</v>
      </c>
      <c r="Y37" s="15" t="str">
        <f>IF(COUNTIF('МО детально'!$BG:$BG,"*БУ «Нефтеюганская городская стоматологическая поликлиника»*"),"Участвует","")</f>
        <v>Участвует</v>
      </c>
      <c r="Z37" s="15" t="str">
        <f>IF(COUNTIF('МО детально'!$BK:$BK,"*БУ «Нефтеюганская городская стоматологическая поликлиника»*"),"Участвует","")</f>
        <v/>
      </c>
      <c r="AA37" s="15" t="str">
        <f>IF(COUNTIF('МО детально'!$BO:$BO,"*БУ «Белоярская районная больница»*"),"Участвует","")</f>
        <v>Участвует</v>
      </c>
      <c r="AB37" s="15" t="s">
        <v>205</v>
      </c>
      <c r="AC37" s="15" t="str">
        <f>IF(COUNTIF('МО детально'!$BW:$BW,"*БУ «Нефтеюганская городская стоматологическая поликлиника»*"),"Участвует","")</f>
        <v>Участвует</v>
      </c>
      <c r="AD37" s="15" t="s">
        <v>205</v>
      </c>
    </row>
    <row r="38" spans="1:30" ht="45" x14ac:dyDescent="0.2">
      <c r="A38" s="24">
        <v>32</v>
      </c>
      <c r="B38" s="35" t="s">
        <v>117</v>
      </c>
      <c r="C38" s="36" t="s">
        <v>118</v>
      </c>
      <c r="D38" s="37">
        <f t="shared" si="0"/>
        <v>18</v>
      </c>
      <c r="E38" s="24">
        <f t="shared" si="1"/>
        <v>1</v>
      </c>
      <c r="F38" s="24">
        <f t="shared" si="2"/>
        <v>4</v>
      </c>
      <c r="G38" s="38">
        <f t="shared" si="3"/>
        <v>3</v>
      </c>
      <c r="H38" s="24">
        <f t="shared" si="4"/>
        <v>7</v>
      </c>
      <c r="I38" s="24">
        <f t="shared" si="5"/>
        <v>2</v>
      </c>
      <c r="J38" s="24">
        <f t="shared" si="6"/>
        <v>1</v>
      </c>
      <c r="K38" s="10" t="s">
        <v>205</v>
      </c>
      <c r="L38" s="15" t="str">
        <f>IF(COUNTIF('МО детально'!$G:$G,"*БУ «Нефтеюганская окружная клиническая больница имени В.И. Яцкив»*"),"Участвует","")</f>
        <v>Участвует</v>
      </c>
      <c r="M38" s="15" t="str">
        <f>IF(COUNTIF('МО детально'!$K:$K,"*БУ «Нефтеюганская окружная клиническая больница имени В.И. Яцкив»*"),"Участвует","")</f>
        <v>Участвует</v>
      </c>
      <c r="N38" s="15" t="str">
        <f>IF(COUNTIF('МО детально'!$O:$O,"*БУ «Нефтеюганская окружная клиническая больница имени В.И. Яцкив»*"),"Участвует","")</f>
        <v>Участвует</v>
      </c>
      <c r="O38" s="15" t="str">
        <f>IF(COUNTIF('МО детально'!$S:$S,"*БУ «Нефтеюганская окружная клиническая больница имени В.И. Яцкив»*"),"Участвует","")</f>
        <v>Участвует</v>
      </c>
      <c r="P38" s="15" t="s">
        <v>205</v>
      </c>
      <c r="Q38" s="15" t="str">
        <f>IF(COUNTIF('МО детально'!$AA:$AA,"*БУ «Нефтеюганская окружная клиническая больница имени В.И. Яцкив»*"),"Участвует","")</f>
        <v/>
      </c>
      <c r="R38" s="15" t="str">
        <f>IF(COUNTIF('МО детально'!$AE:$AE,"*БУ «Нефтеюганская окружная клиническая больница имени В.И. Яцкив»*"),"Участвует","")</f>
        <v>Участвует</v>
      </c>
      <c r="S38" s="15" t="s">
        <v>205</v>
      </c>
      <c r="T38" s="15"/>
      <c r="U38" s="15" t="str">
        <f>IF(COUNTIF('МО детально'!$AQ:$AQ,"*БУ «Нефтеюганская окружная клиническая больница имени В.И. Яцкив»*"),"Участвует","")</f>
        <v>Участвует</v>
      </c>
      <c r="V38" s="15" t="str">
        <f>IF(COUNTIF('МО детально'!$AU:$AU,"*БУ «Нефтеюганская окружная клиническая больница имени В.И. Яцкив»*"),"Участвует","")</f>
        <v>Участвует</v>
      </c>
      <c r="W38" s="15" t="str">
        <f>IF(COUNTIF('МО детально'!$AY:$AY,"*БУ «Нефтеюганская окружная клиническая больница имени В.И. Яцкив»*"),"Участвует","")</f>
        <v>Участвует</v>
      </c>
      <c r="X38" s="15" t="str">
        <f>IF(COUNTIF('МО детально'!$BC:$BC,"*БУ «Нефтеюганская окружная клиническая больница имени В.И. Яцкив»*"),"Участвует","")</f>
        <v>Участвует</v>
      </c>
      <c r="Y38" s="15" t="str">
        <f>IF(COUNTIF('МО детально'!$BG:$BG,"*БУ «Нефтеюганская окружная клиническая больница имени В.И. Яцкив»*"),"Участвует","")</f>
        <v>Участвует</v>
      </c>
      <c r="Z38" s="15" t="str">
        <f>IF(COUNTIF('МО детально'!$BK:$BK,"*БУ «Нефтеюганская окружная клиническая больница имени В.И. Яцкив»*"),"Участвует","")</f>
        <v>Участвует</v>
      </c>
      <c r="AA38" s="15" t="str">
        <f>IF(COUNTIF('МО детально'!$BO:$BO,"*БУ «Белоярская районная больница»*"),"Участвует","")</f>
        <v>Участвует</v>
      </c>
      <c r="AB38" s="15" t="s">
        <v>205</v>
      </c>
      <c r="AC38" s="15" t="str">
        <f>IF(COUNTIF('МО детально'!$BW:$BW,"*БУ «Нефтеюганская окружная клиническая больница имени В.И. Яцкив»*"),"Участвует","")</f>
        <v>Участвует</v>
      </c>
      <c r="AD38" s="15" t="s">
        <v>205</v>
      </c>
    </row>
    <row r="39" spans="1:30" ht="45" x14ac:dyDescent="0.2">
      <c r="A39" s="24">
        <v>33</v>
      </c>
      <c r="B39" s="35" t="s">
        <v>91</v>
      </c>
      <c r="C39" s="36" t="s">
        <v>137</v>
      </c>
      <c r="D39" s="37">
        <f t="shared" si="0"/>
        <v>16</v>
      </c>
      <c r="E39" s="24">
        <f t="shared" si="1"/>
        <v>1</v>
      </c>
      <c r="F39" s="24">
        <f t="shared" si="2"/>
        <v>2</v>
      </c>
      <c r="G39" s="38">
        <f t="shared" si="3"/>
        <v>3</v>
      </c>
      <c r="H39" s="24">
        <f t="shared" si="4"/>
        <v>7</v>
      </c>
      <c r="I39" s="24">
        <f t="shared" si="5"/>
        <v>2</v>
      </c>
      <c r="J39" s="24">
        <f t="shared" si="6"/>
        <v>1</v>
      </c>
      <c r="K39" s="10" t="s">
        <v>205</v>
      </c>
      <c r="L39" s="15" t="str">
        <f>IF(COUNTIF('МО детально'!$G:$G,"*БУ «Нижневартовская городская детская поликлиника»*"),"Участвует","")</f>
        <v/>
      </c>
      <c r="M39" s="15" t="str">
        <f>IF(COUNTIF('МО детально'!$K:$K,"*БУ «Нижневартовская городская детская поликлиника»*"),"Участвует","")</f>
        <v/>
      </c>
      <c r="N39" s="15" t="str">
        <f>IF(COUNTIF('МО детально'!$O:$O,"*БУ «Нижневартовская городская детская поликлиника»*"),"Участвует","")</f>
        <v>Участвует</v>
      </c>
      <c r="O39" s="15" t="str">
        <f>IF(COUNTIF('МО детально'!$S:$S,"*БУ «Нижневартовская городская детская поликлиника»*"),"Участвует","")</f>
        <v>Участвует</v>
      </c>
      <c r="P39" s="15" t="s">
        <v>205</v>
      </c>
      <c r="Q39" s="15" t="str">
        <f>IF(COUNTIF('МО детально'!$AA:$AA,"*БУ «Нижневартовская городская детская поликлиника»*"),"Участвует","")</f>
        <v/>
      </c>
      <c r="R39" s="15" t="str">
        <f>IF(COUNTIF('МО детально'!$AE:$AE,"*БУ «Нижневартовская городская детская поликлиника»*"),"Участвует","")</f>
        <v>Участвует</v>
      </c>
      <c r="S39" s="15" t="s">
        <v>205</v>
      </c>
      <c r="T39" s="15"/>
      <c r="U39" s="15" t="str">
        <f>IF(COUNTIF('МО детально'!$AQ:$AQ,"*БУ «Нижневартовская городская детская поликлиника»*"),"Участвует","")</f>
        <v>Участвует</v>
      </c>
      <c r="V39" s="15" t="str">
        <f>IF(COUNTIF('МО детально'!$AU:$AU,"*БУ «Нижневартовская городская детская поликлиника»*"),"Участвует","")</f>
        <v>Участвует</v>
      </c>
      <c r="W39" s="15" t="str">
        <f>IF(COUNTIF('МО детально'!$AY:$AY,"*БУ «Нижневартовская городская детская поликлиника»*"),"Участвует","")</f>
        <v>Участвует</v>
      </c>
      <c r="X39" s="15" t="str">
        <f>IF(COUNTIF('МО детально'!$BC:$BC,"*БУ «Нижневартовская городская детская поликлиника»*"),"Участвует","")</f>
        <v>Участвует</v>
      </c>
      <c r="Y39" s="15" t="str">
        <f>IF(COUNTIF('МО детально'!$BG:$BG,"*БУ «Нижневартовская городская детская поликлиника»*"),"Участвует","")</f>
        <v>Участвует</v>
      </c>
      <c r="Z39" s="15" t="str">
        <f>IF(COUNTIF('МО детально'!$BK:$BK,"*БУ «Нижневартовская городская детская поликлиника»*"),"Участвует","")</f>
        <v>Участвует</v>
      </c>
      <c r="AA39" s="15" t="str">
        <f>IF(COUNTIF('МО детально'!$BO:$BO,"*БУ «Белоярская районная больница»*"),"Участвует","")</f>
        <v>Участвует</v>
      </c>
      <c r="AB39" s="15" t="s">
        <v>205</v>
      </c>
      <c r="AC39" s="15" t="str">
        <f>IF(COUNTIF('МО детально'!$BW:$BW,"*БУ «Нижневартовская городская детская поликлиника»*"),"Участвует","")</f>
        <v>Участвует</v>
      </c>
      <c r="AD39" s="15" t="s">
        <v>205</v>
      </c>
    </row>
    <row r="40" spans="1:30" ht="45" x14ac:dyDescent="0.2">
      <c r="A40" s="24">
        <v>34</v>
      </c>
      <c r="B40" s="35" t="s">
        <v>91</v>
      </c>
      <c r="C40" s="36" t="s">
        <v>157</v>
      </c>
      <c r="D40" s="37">
        <f t="shared" si="0"/>
        <v>14</v>
      </c>
      <c r="E40" s="24">
        <f t="shared" si="1"/>
        <v>0</v>
      </c>
      <c r="F40" s="24">
        <f t="shared" si="2"/>
        <v>2</v>
      </c>
      <c r="G40" s="38">
        <f t="shared" si="3"/>
        <v>3</v>
      </c>
      <c r="H40" s="24">
        <f t="shared" si="4"/>
        <v>6</v>
      </c>
      <c r="I40" s="24">
        <f t="shared" si="5"/>
        <v>2</v>
      </c>
      <c r="J40" s="24">
        <f t="shared" si="6"/>
        <v>1</v>
      </c>
      <c r="K40" s="10"/>
      <c r="L40" s="15" t="str">
        <f>IF(COUNTIF('МО детально'!$G:$G,"*БУ «Нижневартовская городская детская стоматологическая поликлиника»*"),"Участвует","")</f>
        <v/>
      </c>
      <c r="M40" s="15" t="str">
        <f>IF(COUNTIF('МО детально'!$K:$K,"*БУ «Нижневартовская городская детская стоматологическая поликлиника»*"),"Участвует","")</f>
        <v/>
      </c>
      <c r="N40" s="15" t="str">
        <f>IF(COUNTIF('МО детально'!$O:$O,"*БУ «Нижневартовская городская детская стоматологическая поликлиника»*"),"Участвует","")</f>
        <v>Участвует</v>
      </c>
      <c r="O40" s="15" t="str">
        <f>IF(COUNTIF('МО детально'!$S:$S,"*БУ «Нижневартовская городская детская стоматологическая поликлиника»*"),"Участвует","")</f>
        <v>Участвует</v>
      </c>
      <c r="P40" s="15" t="s">
        <v>205</v>
      </c>
      <c r="Q40" s="15" t="str">
        <f>IF(COUNTIF('МО детально'!$AA:$AA,"*БУ «Нижневартовская городская детская стоматологическая поликлиника»*"),"Участвует","")</f>
        <v/>
      </c>
      <c r="R40" s="15" t="str">
        <f>IF(COUNTIF('МО детально'!$AE:$AE,"*БУ «Нижневартовская городская детская стоматологическая поликлиника»*"),"Участвует","")</f>
        <v>Участвует</v>
      </c>
      <c r="S40" s="15" t="s">
        <v>205</v>
      </c>
      <c r="T40" s="15"/>
      <c r="U40" s="15" t="str">
        <f>IF(COUNTIF('МО детально'!$AQ:$AQ,"*БУ «Нижневартовская городская детская стоматологическая поликлиника»*"),"Участвует","")</f>
        <v>Участвует</v>
      </c>
      <c r="V40" s="15" t="str">
        <f>IF(COUNTIF('МО детально'!$AU:$AU,"*БУ «Нижневартовская городская детская стоматологическая поликлиника»*"),"Участвует","")</f>
        <v>Участвует</v>
      </c>
      <c r="W40" s="15" t="str">
        <f>IF(COUNTIF('МО детально'!$AY:$AY,"*БУ «Нижневартовская городская детская стоматологическая поликлиника»*"),"Участвует","")</f>
        <v>Участвует</v>
      </c>
      <c r="X40" s="15" t="str">
        <f>IF(COUNTIF('МО детально'!$BC:$BC,"*БУ «Нижневартовская городская детская стоматологическая поликлиника»*"),"Участвует","")</f>
        <v>Участвует</v>
      </c>
      <c r="Y40" s="15" t="str">
        <f>IF(COUNTIF('МО детально'!$BG:$BG,"*БУ «Нижневартовская городская детская стоматологическая поликлиника»*"),"Участвует","")</f>
        <v>Участвует</v>
      </c>
      <c r="Z40" s="15" t="str">
        <f>IF(COUNTIF('МО детально'!$BK:$BK,"*БУ «Нижневартовская городская детская стоматологическая поликлиника»*"),"Участвует","")</f>
        <v/>
      </c>
      <c r="AA40" s="15" t="str">
        <f>IF(COUNTIF('МО детально'!$BO:$BO,"*БУ «Белоярская районная больница»*"),"Участвует","")</f>
        <v>Участвует</v>
      </c>
      <c r="AB40" s="15" t="s">
        <v>205</v>
      </c>
      <c r="AC40" s="15" t="str">
        <f>IF(COUNTIF('МО детально'!$BW:$BW,"*БУ «Нижневартовская городская детская стоматологическая поликлиника»*"),"Участвует","")</f>
        <v>Участвует</v>
      </c>
      <c r="AD40" s="15" t="s">
        <v>205</v>
      </c>
    </row>
    <row r="41" spans="1:30" ht="45" x14ac:dyDescent="0.2">
      <c r="A41" s="24">
        <v>35</v>
      </c>
      <c r="B41" s="35" t="s">
        <v>91</v>
      </c>
      <c r="C41" s="36" t="s">
        <v>140</v>
      </c>
      <c r="D41" s="37">
        <f t="shared" si="0"/>
        <v>16</v>
      </c>
      <c r="E41" s="24">
        <f t="shared" si="1"/>
        <v>1</v>
      </c>
      <c r="F41" s="24">
        <f t="shared" si="2"/>
        <v>3</v>
      </c>
      <c r="G41" s="38">
        <f t="shared" si="3"/>
        <v>3</v>
      </c>
      <c r="H41" s="24">
        <f t="shared" si="4"/>
        <v>7</v>
      </c>
      <c r="I41" s="24">
        <f t="shared" si="5"/>
        <v>2</v>
      </c>
      <c r="J41" s="24">
        <f t="shared" si="6"/>
        <v>0</v>
      </c>
      <c r="K41" s="10" t="s">
        <v>205</v>
      </c>
      <c r="L41" s="15" t="str">
        <f>IF(COUNTIF('МО детально'!$G:$G,"*БУ «Нижневартовская городская поликлиника»*"),"Участвует","")</f>
        <v/>
      </c>
      <c r="M41" s="15" t="str">
        <f>IF(COUNTIF('МО детально'!$K:$K,"*БУ «Нижневартовская городская поликлиника»*"),"Участвует","")</f>
        <v>Участвует</v>
      </c>
      <c r="N41" s="15" t="str">
        <f>IF(COUNTIF('МО детально'!$O:$O,"*БУ «Нижневартовская городская поликлиника»*"),"Участвует","")</f>
        <v>Участвует</v>
      </c>
      <c r="O41" s="15" t="str">
        <f>IF(COUNTIF('МО детально'!$S:$S,"*БУ «Нижневартовская городская поликлиника»*"),"Участвует","")</f>
        <v>Участвует</v>
      </c>
      <c r="P41" s="15" t="s">
        <v>205</v>
      </c>
      <c r="Q41" s="15" t="str">
        <f>IF(COUNTIF('МО детально'!$AA:$AA,"*БУ «Нижневартовская городская поликлиника»*"),"Участвует","")</f>
        <v/>
      </c>
      <c r="R41" s="15" t="str">
        <f>IF(COUNTIF('МО детально'!$AE:$AE,"*БУ «Нижневартовская городская поликлиника»*"),"Участвует","")</f>
        <v>Участвует</v>
      </c>
      <c r="S41" s="15" t="s">
        <v>205</v>
      </c>
      <c r="T41" s="15"/>
      <c r="U41" s="15" t="str">
        <f>IF(COUNTIF('МО детально'!$AQ:$AQ,"*БУ «Нижневартовская городская поликлиника»*"),"Участвует","")</f>
        <v>Участвует</v>
      </c>
      <c r="V41" s="15" t="str">
        <f>IF(COUNTIF('МО детально'!$AU:$AU,"*БУ «Нижневартовская городская поликлиника»*"),"Участвует","")</f>
        <v>Участвует</v>
      </c>
      <c r="W41" s="15" t="str">
        <f>IF(COUNTIF('МО детально'!$AY:$AY,"*БУ «Нижневартовская городская поликлиника»*"),"Участвует","")</f>
        <v>Участвует</v>
      </c>
      <c r="X41" s="15" t="str">
        <f>IF(COUNTIF('МО детально'!$BC:$BC,"*БУ «Нижневартовская городская поликлиника»*"),"Участвует","")</f>
        <v>Участвует</v>
      </c>
      <c r="Y41" s="15" t="str">
        <f>IF(COUNTIF('МО детально'!$BG:$BG,"*БУ «Нижневартовская городская поликлиника»*"),"Участвует","")</f>
        <v>Участвует</v>
      </c>
      <c r="Z41" s="15" t="str">
        <f>IF(COUNTIF('МО детально'!$BK:$BK,"*БУ «Нижневартовская городская поликлиника»*"),"Участвует","")</f>
        <v>Участвует</v>
      </c>
      <c r="AA41" s="15" t="str">
        <f>IF(COUNTIF('МО детально'!$BO:$BO,"*БУ «Белоярская районная больница»*"),"Участвует","")</f>
        <v>Участвует</v>
      </c>
      <c r="AB41" s="15" t="s">
        <v>205</v>
      </c>
      <c r="AC41" s="15" t="str">
        <f>IF(COUNTIF('МО детально'!$BW:$BW,"*БУ «Нижневартовская городская поликлиника»*"),"Участвует","")</f>
        <v>Участвует</v>
      </c>
      <c r="AD41" s="15"/>
    </row>
    <row r="42" spans="1:30" ht="45" x14ac:dyDescent="0.2">
      <c r="A42" s="24">
        <v>36</v>
      </c>
      <c r="B42" s="35" t="s">
        <v>91</v>
      </c>
      <c r="C42" s="36" t="s">
        <v>155</v>
      </c>
      <c r="D42" s="37">
        <f t="shared" si="0"/>
        <v>14</v>
      </c>
      <c r="E42" s="24">
        <f t="shared" si="1"/>
        <v>1</v>
      </c>
      <c r="F42" s="24">
        <f t="shared" si="2"/>
        <v>2</v>
      </c>
      <c r="G42" s="38">
        <f t="shared" si="3"/>
        <v>3</v>
      </c>
      <c r="H42" s="24">
        <f t="shared" si="4"/>
        <v>6</v>
      </c>
      <c r="I42" s="24">
        <f t="shared" si="5"/>
        <v>2</v>
      </c>
      <c r="J42" s="24">
        <f t="shared" si="6"/>
        <v>0</v>
      </c>
      <c r="K42" s="10" t="s">
        <v>205</v>
      </c>
      <c r="L42" s="15" t="str">
        <f>IF(COUNTIF('МО детально'!$G:$G,"*БУ «Нижневартовская городская станция скорой медицинской помощи»*"),"Участвует","")</f>
        <v/>
      </c>
      <c r="M42" s="15" t="str">
        <f>IF(COUNTIF('МО детально'!$K:$K,"*БУ «Нижневартовская городская станция скорой медицинской помощи»*"),"Участвует","")</f>
        <v/>
      </c>
      <c r="N42" s="15" t="str">
        <f>IF(COUNTIF('МО детально'!$O:$O,"*БУ «Нижневартовская городская станция скорой медицинской помощи»*"),"Участвует","")</f>
        <v>Участвует</v>
      </c>
      <c r="O42" s="15" t="str">
        <f>IF(COUNTIF('МО детально'!$S:$S,"*БУ «Нижневартовская городская станция скорой медицинской помощи»*"),"Участвует","")</f>
        <v>Участвует</v>
      </c>
      <c r="P42" s="15" t="s">
        <v>205</v>
      </c>
      <c r="Q42" s="15" t="str">
        <f>IF(COUNTIF('МО детально'!$AA:$AA,"*БУ «Нижневартовская городская станция скорой медицинской помощи»*"),"Участвует","")</f>
        <v/>
      </c>
      <c r="R42" s="15" t="str">
        <f>IF(COUNTIF('МО детально'!$AE:$AE,"*БУ «Нижневартовская городская станция скорой медицинской помощи»*"),"Участвует","")</f>
        <v>Участвует</v>
      </c>
      <c r="S42" s="15" t="s">
        <v>205</v>
      </c>
      <c r="T42" s="15"/>
      <c r="U42" s="15" t="str">
        <f>IF(COUNTIF('МО детально'!$AQ:$AQ,"*БУ «Нижневартовская городская станция скорой медицинской помощи»*"),"Участвует","")</f>
        <v>Участвует</v>
      </c>
      <c r="V42" s="15" t="str">
        <f>IF(COUNTIF('МО детально'!$AU:$AU,"*БУ «Нижневартовская городская станция скорой медицинской помощи»*"),"Участвует","")</f>
        <v>Участвует</v>
      </c>
      <c r="W42" s="15" t="str">
        <f>IF(COUNTIF('МО детально'!$AY:$AY,"*БУ «Нижневартовская городская станция скорой медицинской помощи»*"),"Участвует","")</f>
        <v>Участвует</v>
      </c>
      <c r="X42" s="15" t="str">
        <f>IF(COUNTIF('МО детально'!$BC:$BC,"*БУ «Нижневартовская городская станция скорой медицинской помощи»*"),"Участвует","")</f>
        <v>Участвует</v>
      </c>
      <c r="Y42" s="15" t="str">
        <f>IF(COUNTIF('МО детально'!$BG:$BG,"*БУ «Нижневартовская городская станция скорой медицинской помощи»*"),"Участвует","")</f>
        <v>Участвует</v>
      </c>
      <c r="Z42" s="15" t="str">
        <f>IF(COUNTIF('МО детально'!$BK:$BK,"*БУ «Нижневартовская городская станция скорой медицинской помощи»*"),"Участвует","")</f>
        <v/>
      </c>
      <c r="AA42" s="15" t="str">
        <f>IF(COUNTIF('МО детально'!$BO:$BO,"*БУ «Белоярская районная больница»*"),"Участвует","")</f>
        <v>Участвует</v>
      </c>
      <c r="AB42" s="15" t="s">
        <v>205</v>
      </c>
      <c r="AC42" s="15" t="str">
        <f>IF(COUNTIF('МО детально'!$BW:$BW,"*БУ «Нижневартовская городская станция скорой медицинской помощи»*"),"Участвует","")</f>
        <v>Участвует</v>
      </c>
      <c r="AD42" s="15"/>
    </row>
    <row r="43" spans="1:30" ht="45" x14ac:dyDescent="0.2">
      <c r="A43" s="24">
        <v>37</v>
      </c>
      <c r="B43" s="35" t="s">
        <v>91</v>
      </c>
      <c r="C43" s="36" t="s">
        <v>160</v>
      </c>
      <c r="D43" s="37">
        <f t="shared" si="0"/>
        <v>14</v>
      </c>
      <c r="E43" s="24">
        <f t="shared" si="1"/>
        <v>0</v>
      </c>
      <c r="F43" s="24">
        <f t="shared" si="2"/>
        <v>2</v>
      </c>
      <c r="G43" s="38">
        <f t="shared" si="3"/>
        <v>3</v>
      </c>
      <c r="H43" s="24">
        <f t="shared" si="4"/>
        <v>6</v>
      </c>
      <c r="I43" s="24">
        <f t="shared" si="5"/>
        <v>2</v>
      </c>
      <c r="J43" s="24">
        <f t="shared" si="6"/>
        <v>1</v>
      </c>
      <c r="K43" s="10"/>
      <c r="L43" s="15" t="str">
        <f>IF(COUNTIF('МО детально'!$G:$G,"*БУ «Нижневартовская городская стоматологическая поликлиника»*"),"Участвует","")</f>
        <v/>
      </c>
      <c r="M43" s="15" t="str">
        <f>IF(COUNTIF('МО детально'!$K:$K,"*БУ «Нижневартовская городская стоматологическая поликлиника»*"),"Участвует","")</f>
        <v/>
      </c>
      <c r="N43" s="15" t="str">
        <f>IF(COUNTIF('МО детально'!$O:$O,"*БУ «Нижневартовская городская стоматологическая поликлиника»*"),"Участвует","")</f>
        <v>Участвует</v>
      </c>
      <c r="O43" s="15" t="str">
        <f>IF(COUNTIF('МО детально'!$S:$S,"*БУ «Нижневартовская городская стоматологическая поликлиника»*"),"Участвует","")</f>
        <v>Участвует</v>
      </c>
      <c r="P43" s="15" t="s">
        <v>205</v>
      </c>
      <c r="Q43" s="15" t="str">
        <f>IF(COUNTIF('МО детально'!$AA:$AA,"*БУ «Нижневартовская городская стоматологическая поликлиника»*"),"Участвует","")</f>
        <v/>
      </c>
      <c r="R43" s="15" t="str">
        <f>IF(COUNTIF('МО детально'!$AE:$AE,"*БУ «Нижневартовская городская стоматологическая поликлиника»*"),"Участвует","")</f>
        <v>Участвует</v>
      </c>
      <c r="S43" s="15" t="s">
        <v>205</v>
      </c>
      <c r="T43" s="15"/>
      <c r="U43" s="15" t="str">
        <f>IF(COUNTIF('МО детально'!$AQ:$AQ,"*БУ «Нижневартовская городская стоматологическая поликлиника»*"),"Участвует","")</f>
        <v>Участвует</v>
      </c>
      <c r="V43" s="15" t="str">
        <f>IF(COUNTIF('МО детально'!$AU:$AU,"*БУ «Нижневартовская городская стоматологическая поликлиника»*"),"Участвует","")</f>
        <v>Участвует</v>
      </c>
      <c r="W43" s="15" t="str">
        <f>IF(COUNTIF('МО детально'!$AY:$AY,"*БУ «Нижневартовская городская стоматологическая поликлиника»*"),"Участвует","")</f>
        <v>Участвует</v>
      </c>
      <c r="X43" s="15" t="str">
        <f>IF(COUNTIF('МО детально'!$BC:$BC,"*БУ «Нижневартовская городская стоматологическая поликлиника»*"),"Участвует","")</f>
        <v>Участвует</v>
      </c>
      <c r="Y43" s="15" t="str">
        <f>IF(COUNTIF('МО детально'!$BG:$BG,"*БУ «Нижневартовская городская стоматологическая поликлиника»*"),"Участвует","")</f>
        <v>Участвует</v>
      </c>
      <c r="Z43" s="15" t="str">
        <f>IF(COUNTIF('МО детально'!$BK:$BK,"*БУ «Нижневартовская городская стоматологическая поликлиника»*"),"Участвует","")</f>
        <v/>
      </c>
      <c r="AA43" s="15" t="str">
        <f>IF(COUNTIF('МО детально'!$BO:$BO,"*БУ «Белоярская районная больница»*"),"Участвует","")</f>
        <v>Участвует</v>
      </c>
      <c r="AB43" s="15" t="s">
        <v>205</v>
      </c>
      <c r="AC43" s="15" t="str">
        <f>IF(COUNTIF('МО детально'!$BW:$BW,"*БУ «Нижневартовская городская стоматологическая поликлиника»*"),"Участвует","")</f>
        <v>Участвует</v>
      </c>
      <c r="AD43" s="15" t="s">
        <v>205</v>
      </c>
    </row>
    <row r="44" spans="1:30" ht="45" x14ac:dyDescent="0.2">
      <c r="A44" s="24">
        <v>38</v>
      </c>
      <c r="B44" s="35" t="s">
        <v>91</v>
      </c>
      <c r="C44" s="36" t="s">
        <v>92</v>
      </c>
      <c r="D44" s="37">
        <f t="shared" si="0"/>
        <v>15</v>
      </c>
      <c r="E44" s="24">
        <f t="shared" si="1"/>
        <v>1</v>
      </c>
      <c r="F44" s="24">
        <f t="shared" si="2"/>
        <v>3</v>
      </c>
      <c r="G44" s="38">
        <f t="shared" si="3"/>
        <v>4</v>
      </c>
      <c r="H44" s="24">
        <f t="shared" si="4"/>
        <v>6</v>
      </c>
      <c r="I44" s="24">
        <f t="shared" si="5"/>
        <v>1</v>
      </c>
      <c r="J44" s="24">
        <f t="shared" si="6"/>
        <v>0</v>
      </c>
      <c r="K44" s="10" t="s">
        <v>205</v>
      </c>
      <c r="L44" s="15" t="str">
        <f>IF(COUNTIF('МО детально'!$G:$G,"*БУ «Нижневартовская окружная клиническая больница»*"),"Участвует","")</f>
        <v>Участвует</v>
      </c>
      <c r="M44" s="15" t="str">
        <f>IF(COUNTIF('МО детально'!$K:$K,"*БУ «Нижневартовская окружная клиническая больница»*"),"Участвует","")</f>
        <v/>
      </c>
      <c r="N44" s="15" t="str">
        <f>IF(COUNTIF('МО детально'!$O:$O,"*БУ «Нижневартовская окружная клиническая больница»*"),"Участвует","")</f>
        <v>Участвует</v>
      </c>
      <c r="O44" s="15" t="str">
        <f>IF(COUNTIF('МО детально'!$S:$S,"*БУ «Нижневартовская окружная клиническая больница»*"),"Участвует","")</f>
        <v>Участвует</v>
      </c>
      <c r="P44" s="15" t="s">
        <v>205</v>
      </c>
      <c r="Q44" s="15" t="str">
        <f>IF(COUNTIF('МО детально'!$AA:$AA,"*БУ «Нижневартовская окружная клиническая больница»*"),"Участвует","")</f>
        <v/>
      </c>
      <c r="R44" s="15" t="str">
        <f>IF(COUNTIF('МО детально'!$AE:$AE,"*БУ «Нижневартовская окружная клиническая больница»*"),"Участвует","")</f>
        <v>Участвует</v>
      </c>
      <c r="S44" s="15" t="s">
        <v>205</v>
      </c>
      <c r="T44" s="15" t="s">
        <v>205</v>
      </c>
      <c r="U44" s="15" t="str">
        <f>IF(COUNTIF('МО детально'!$AQ:$AQ,"*БУ «Нижневартовская окружная клиническая больница»*"),"Участвует","")</f>
        <v>Участвует</v>
      </c>
      <c r="V44" s="15" t="str">
        <f>IF(COUNTIF('МО детально'!$AU:$AU,"*БУ «Нижневартовская окружная клиническая больница»*"),"Участвует","")</f>
        <v/>
      </c>
      <c r="W44" s="15" t="str">
        <f>IF(COUNTIF('МО детально'!$AY:$AY,"*БУ «Нижневартовская окружная клиническая больница»*"),"Участвует","")</f>
        <v>Участвует</v>
      </c>
      <c r="X44" s="15" t="str">
        <f>IF(COUNTIF('МО детально'!$BC:$BC,"*БУ «Нижневартовская окружная клиническая больница»*"),"Участвует","")</f>
        <v>Участвует</v>
      </c>
      <c r="Y44" s="15" t="str">
        <f>IF(COUNTIF('МО детально'!$BG:$BG,"*БУ «Нижневартовская окружная клиническая больница»*"),"Участвует","")</f>
        <v>Участвует</v>
      </c>
      <c r="Z44" s="15" t="str">
        <f>IF(COUNTIF('МО детально'!$BK:$BK,"*БУ «Нижневартовская окружная клиническая больница»*"),"Участвует","")</f>
        <v>Участвует</v>
      </c>
      <c r="AA44" s="15" t="str">
        <f>IF(COUNTIF('МО детально'!$BO:$BO,"*БУ «Белоярская районная больница»*"),"Участвует","")</f>
        <v>Участвует</v>
      </c>
      <c r="AB44" s="15"/>
      <c r="AC44" s="15" t="str">
        <f>IF(COUNTIF('МО детально'!$BW:$BW,"*БУ «Нижневартовская окружная клиническая больница»*"),"Участвует","")</f>
        <v>Участвует</v>
      </c>
      <c r="AD44" s="15"/>
    </row>
    <row r="45" spans="1:30" ht="45" x14ac:dyDescent="0.2">
      <c r="A45" s="24">
        <v>39</v>
      </c>
      <c r="B45" s="35" t="s">
        <v>91</v>
      </c>
      <c r="C45" s="36" t="s">
        <v>141</v>
      </c>
      <c r="D45" s="37">
        <f t="shared" si="0"/>
        <v>13</v>
      </c>
      <c r="E45" s="24">
        <f t="shared" si="1"/>
        <v>1</v>
      </c>
      <c r="F45" s="24">
        <f t="shared" si="2"/>
        <v>2</v>
      </c>
      <c r="G45" s="38">
        <f t="shared" si="3"/>
        <v>3</v>
      </c>
      <c r="H45" s="24">
        <f t="shared" si="4"/>
        <v>6</v>
      </c>
      <c r="I45" s="24">
        <f t="shared" si="5"/>
        <v>1</v>
      </c>
      <c r="J45" s="24">
        <f t="shared" si="6"/>
        <v>0</v>
      </c>
      <c r="K45" s="10" t="s">
        <v>205</v>
      </c>
      <c r="L45" s="15" t="str">
        <f>IF(COUNTIF('МО детально'!$G:$G,"*БУ «Нижневартовская окружная клиническая детская больница»*"),"Участвует","")</f>
        <v/>
      </c>
      <c r="M45" s="15" t="str">
        <f>IF(COUNTIF('МО детально'!$K:$K,"*БУ «Нижневартовская окружная клиническая детская больница»*"),"Участвует","")</f>
        <v/>
      </c>
      <c r="N45" s="15" t="str">
        <f>IF(COUNTIF('МО детально'!$O:$O,"*БУ «Нижневартовская окружная клиническая детская больница»*"),"Участвует","")</f>
        <v>Участвует</v>
      </c>
      <c r="O45" s="15" t="str">
        <f>IF(COUNTIF('МО детально'!$S:$S,"*БУ «Нижневартовская окружная клиническая детская больница»*"),"Участвует","")</f>
        <v>Участвует</v>
      </c>
      <c r="P45" s="15" t="s">
        <v>205</v>
      </c>
      <c r="Q45" s="15" t="str">
        <f>IF(COUNTIF('МО детально'!$AA:$AA,"*БУ «Нижневартовская окружная клиническая детская больница»*"),"Участвует","")</f>
        <v/>
      </c>
      <c r="R45" s="15" t="str">
        <f>IF(COUNTIF('МО детально'!$AE:$AE,"*БУ «Нижневартовская окружная клиническая детская больница»*"),"Участвует","")</f>
        <v>Участвует</v>
      </c>
      <c r="S45" s="15" t="s">
        <v>205</v>
      </c>
      <c r="T45" s="15"/>
      <c r="U45" s="15" t="str">
        <f>IF(COUNTIF('МО детально'!$AQ:$AQ,"*БУ «Нижневартовская окружная клиническая детская больница»*"),"Участвует","")</f>
        <v>Участвует</v>
      </c>
      <c r="V45" s="15" t="str">
        <f>IF(COUNTIF('МО детально'!$AU:$AU,"*БУ «Нижневартовская окружная клиническая детская больница»*"),"Участвует","")</f>
        <v/>
      </c>
      <c r="W45" s="15" t="str">
        <f>IF(COUNTIF('МО детально'!$AY:$AY,"*БУ «Нижневартовская окружная клиническая детская больница»*"),"Участвует","")</f>
        <v>Участвует</v>
      </c>
      <c r="X45" s="15" t="str">
        <f>IF(COUNTIF('МО детально'!$BC:$BC,"*БУ «Нижневартовская окружная клиническая детская больница»*"),"Участвует","")</f>
        <v>Участвует</v>
      </c>
      <c r="Y45" s="15" t="str">
        <f>IF(COUNTIF('МО детально'!$BG:$BG,"*БУ «Нижневартовская окружная клиническая детская больница»*"),"Участвует","")</f>
        <v>Участвует</v>
      </c>
      <c r="Z45" s="15" t="str">
        <f>IF(COUNTIF('МО детально'!$BK:$BK,"*БУ «Нижневартовская окружная клиническая детская больница»*"),"Участвует","")</f>
        <v>Участвует</v>
      </c>
      <c r="AA45" s="15" t="str">
        <f>IF(COUNTIF('МО детально'!$BO:$BO,"*БУ «Белоярская районная больница»*"),"Участвует","")</f>
        <v>Участвует</v>
      </c>
      <c r="AB45" s="15"/>
      <c r="AC45" s="15" t="str">
        <f>IF(COUNTIF('МО детально'!$BW:$BW,"*БУ «Нижневартовская окружная клиническая детская больница»*"),"Участвует","")</f>
        <v>Участвует</v>
      </c>
      <c r="AD45" s="15"/>
    </row>
    <row r="46" spans="1:30" ht="45" x14ac:dyDescent="0.2">
      <c r="A46" s="24">
        <v>40</v>
      </c>
      <c r="B46" s="35" t="s">
        <v>91</v>
      </c>
      <c r="C46" s="36" t="s">
        <v>171</v>
      </c>
      <c r="D46" s="37">
        <f t="shared" si="0"/>
        <v>11</v>
      </c>
      <c r="E46" s="24">
        <f t="shared" si="1"/>
        <v>0</v>
      </c>
      <c r="F46" s="24">
        <f t="shared" si="2"/>
        <v>2</v>
      </c>
      <c r="G46" s="38">
        <f t="shared" si="3"/>
        <v>3</v>
      </c>
      <c r="H46" s="24">
        <f t="shared" si="4"/>
        <v>5</v>
      </c>
      <c r="I46" s="24">
        <f t="shared" si="5"/>
        <v>1</v>
      </c>
      <c r="J46" s="24">
        <f t="shared" si="6"/>
        <v>0</v>
      </c>
      <c r="K46" s="10"/>
      <c r="L46" s="15" t="str">
        <f>IF(COUNTIF('МО детально'!$G:$G,"*БУ «Нижневартовская психоневрологическая больница»*"),"Участвует","")</f>
        <v/>
      </c>
      <c r="M46" s="15" t="str">
        <f>IF(COUNTIF('МО детально'!$K:$K,"*БУ «Нижневартовская психоневрологическая больница»*"),"Участвует","")</f>
        <v/>
      </c>
      <c r="N46" s="15" t="str">
        <f>IF(COUNTIF('МО детально'!$O:$O,"*БУ «Нижневартовская психоневрологическая больница»*"),"Участвует","")</f>
        <v>Участвует</v>
      </c>
      <c r="O46" s="15" t="str">
        <f>IF(COUNTIF('МО детально'!$S:$S,"*БУ «Нижневартовская психоневрологическая больница»*"),"Участвует","")</f>
        <v>Участвует</v>
      </c>
      <c r="P46" s="15" t="s">
        <v>205</v>
      </c>
      <c r="Q46" s="15" t="str">
        <f>IF(COUNTIF('МО детально'!$AA:$AA,"*БУ «Нижневартовская психоневрологическая больница»*"),"Участвует","")</f>
        <v/>
      </c>
      <c r="R46" s="15" t="str">
        <f>IF(COUNTIF('МО детально'!$AE:$AE,"*БУ «Нижневартовская психоневрологическая больница»*"),"Участвует","")</f>
        <v>Участвует</v>
      </c>
      <c r="S46" s="15" t="s">
        <v>205</v>
      </c>
      <c r="T46" s="15"/>
      <c r="U46" s="15" t="str">
        <f>IF(COUNTIF('МО детально'!$AQ:$AQ,"*БУ «Нижневартовская психоневрологическая больница»*"),"Участвует","")</f>
        <v>Участвует</v>
      </c>
      <c r="V46" s="15" t="str">
        <f>IF(COUNTIF('МО детально'!$AU:$AU,"*БУ «Нижневартовская психоневрологическая больница»*"),"Участвует","")</f>
        <v/>
      </c>
      <c r="W46" s="15" t="str">
        <f>IF(COUNTIF('МО детально'!$AY:$AY,"*БУ «Нижневартовская психоневрологическая больница»*"),"Участвует","")</f>
        <v>Участвует</v>
      </c>
      <c r="X46" s="15" t="str">
        <f>IF(COUNTIF('МО детально'!$BC:$BC,"*БУ «Нижневартовская психоневрологическая больница»*"),"Участвует","")</f>
        <v>Участвует</v>
      </c>
      <c r="Y46" s="15" t="str">
        <f>IF(COUNTIF('МО детально'!$BG:$BG,"*БУ «Нижневартовская психоневрологическая больница»*"),"Участвует","")</f>
        <v>Участвует</v>
      </c>
      <c r="Z46" s="15" t="str">
        <f>IF(COUNTIF('МО детально'!$BK:$BK,"*БУ «Нижневартовская психоневрологическая больница»*"),"Участвует","")</f>
        <v/>
      </c>
      <c r="AA46" s="15" t="str">
        <f>IF(COUNTIF('МО детально'!$BO:$BO,"*БУ «Белоярская районная больница»*"),"Участвует","")</f>
        <v>Участвует</v>
      </c>
      <c r="AB46" s="15"/>
      <c r="AC46" s="15" t="str">
        <f>IF(COUNTIF('МО детально'!$BW:$BW,"*БУ «Нижневартовская психоневрологическая больница»*"),"Участвует","")</f>
        <v>Участвует</v>
      </c>
      <c r="AD46" s="15"/>
    </row>
    <row r="47" spans="1:30" ht="45" x14ac:dyDescent="0.2">
      <c r="A47" s="24">
        <v>41</v>
      </c>
      <c r="B47" s="35" t="s">
        <v>91</v>
      </c>
      <c r="C47" s="36" t="s">
        <v>164</v>
      </c>
      <c r="D47" s="37">
        <f t="shared" si="0"/>
        <v>11</v>
      </c>
      <c r="E47" s="24">
        <f t="shared" si="1"/>
        <v>1</v>
      </c>
      <c r="F47" s="24">
        <f t="shared" si="2"/>
        <v>2</v>
      </c>
      <c r="G47" s="38">
        <f t="shared" si="3"/>
        <v>2</v>
      </c>
      <c r="H47" s="24">
        <f t="shared" si="4"/>
        <v>5</v>
      </c>
      <c r="I47" s="24">
        <f t="shared" si="5"/>
        <v>1</v>
      </c>
      <c r="J47" s="24">
        <f t="shared" si="6"/>
        <v>0</v>
      </c>
      <c r="K47" s="10" t="s">
        <v>205</v>
      </c>
      <c r="L47" s="15" t="str">
        <f>IF(COUNTIF('МО детально'!$G:$G,"*БУ «Нижневартовский кожно-венерологический диспансер»*"),"Участвует","")</f>
        <v/>
      </c>
      <c r="M47" s="15" t="str">
        <f>IF(COUNTIF('МО детально'!$K:$K,"*БУ «Нижневартовский кожно-венерологический диспансер»*"),"Участвует","")</f>
        <v/>
      </c>
      <c r="N47" s="15" t="str">
        <f>IF(COUNTIF('МО детально'!$O:$O,"*БУ «Нижневартовский кожно-венерологический диспансер»*"),"Участвует","")</f>
        <v>Участвует</v>
      </c>
      <c r="O47" s="15" t="str">
        <f>IF(COUNTIF('МО детально'!$S:$S,"*БУ «Нижневартовский кожно-венерологический диспансер»*"),"Участвует","")</f>
        <v>Участвует</v>
      </c>
      <c r="P47" s="15"/>
      <c r="Q47" s="15" t="str">
        <f>IF(COUNTIF('МО детально'!$AA:$AA,"*БУ «Нижневартовский кожно-венерологический диспансер»*"),"Участвует","")</f>
        <v/>
      </c>
      <c r="R47" s="15" t="str">
        <f>IF(COUNTIF('МО детально'!$AE:$AE,"*БУ «Нижневартовский кожно-венерологический диспансер»*"),"Участвует","")</f>
        <v>Участвует</v>
      </c>
      <c r="S47" s="15" t="s">
        <v>205</v>
      </c>
      <c r="T47" s="15"/>
      <c r="U47" s="15" t="str">
        <f>IF(COUNTIF('МО детально'!$AQ:$AQ,"*БУ «Нижневартовский кожно-венерологический диспансер»*"),"Участвует","")</f>
        <v>Участвует</v>
      </c>
      <c r="V47" s="15" t="str">
        <f>IF(COUNTIF('МО детально'!$AU:$AU,"*БУ «Нижневартовский кожно-венерологический диспансер»*"),"Участвует","")</f>
        <v/>
      </c>
      <c r="W47" s="15" t="str">
        <f>IF(COUNTIF('МО детально'!$AY:$AY,"*БУ «Нижневартовский кожно-венерологический диспансер»*"),"Участвует","")</f>
        <v>Участвует</v>
      </c>
      <c r="X47" s="15" t="str">
        <f>IF(COUNTIF('МО детально'!$BC:$BC,"*БУ «Нижневартовский кожно-венерологический диспансер»*"),"Участвует","")</f>
        <v>Участвует</v>
      </c>
      <c r="Y47" s="15" t="str">
        <f>IF(COUNTIF('МО детально'!$BG:$BG,"*БУ «Нижневартовский кожно-венерологический диспансер»*"),"Участвует","")</f>
        <v>Участвует</v>
      </c>
      <c r="Z47" s="15" t="str">
        <f>IF(COUNTIF('МО детально'!$BK:$BK,"*БУ «Нижневартовский кожно-венерологический диспансер»*"),"Участвует","")</f>
        <v/>
      </c>
      <c r="AA47" s="15" t="str">
        <f>IF(COUNTIF('МО детально'!$BO:$BO,"*БУ «Белоярская районная больница»*"),"Участвует","")</f>
        <v>Участвует</v>
      </c>
      <c r="AB47" s="15"/>
      <c r="AC47" s="15" t="str">
        <f>IF(COUNTIF('МО детально'!$BW:$BW,"*БУ «Нижневартовский кожно-венерологический диспансер»*"),"Участвует","")</f>
        <v>Участвует</v>
      </c>
      <c r="AD47" s="15"/>
    </row>
    <row r="48" spans="1:30" ht="45" x14ac:dyDescent="0.2">
      <c r="A48" s="24">
        <v>42</v>
      </c>
      <c r="B48" s="35" t="s">
        <v>91</v>
      </c>
      <c r="C48" s="36" t="s">
        <v>142</v>
      </c>
      <c r="D48" s="37">
        <f t="shared" si="0"/>
        <v>13</v>
      </c>
      <c r="E48" s="24">
        <f t="shared" si="1"/>
        <v>1</v>
      </c>
      <c r="F48" s="24">
        <f t="shared" si="2"/>
        <v>2</v>
      </c>
      <c r="G48" s="38">
        <f t="shared" si="3"/>
        <v>3</v>
      </c>
      <c r="H48" s="24">
        <f t="shared" si="4"/>
        <v>6</v>
      </c>
      <c r="I48" s="24">
        <f t="shared" si="5"/>
        <v>1</v>
      </c>
      <c r="J48" s="24">
        <f t="shared" si="6"/>
        <v>0</v>
      </c>
      <c r="K48" s="10" t="s">
        <v>205</v>
      </c>
      <c r="L48" s="15" t="str">
        <f>IF(COUNTIF('МО детально'!$G:$G,"*БУ «Нижневартовский окружной клинический перинатальный центр»*"),"Участвует","")</f>
        <v/>
      </c>
      <c r="M48" s="15" t="str">
        <f>IF(COUNTIF('МО детально'!$K:$K,"*БУ «Нижневартовский окружной клинический перинатальный центр»*"),"Участвует","")</f>
        <v/>
      </c>
      <c r="N48" s="15" t="str">
        <f>IF(COUNTIF('МО детально'!$O:$O,"*БУ «Нижневартовский окружной клинический перинатальный центр»*"),"Участвует","")</f>
        <v>Участвует</v>
      </c>
      <c r="O48" s="15" t="str">
        <f>IF(COUNTIF('МО детально'!$S:$S,"*БУ «Нижневартовский окружной клинический перинатальный центр»*"),"Участвует","")</f>
        <v>Участвует</v>
      </c>
      <c r="P48" s="15" t="s">
        <v>205</v>
      </c>
      <c r="Q48" s="15" t="str">
        <f>IF(COUNTIF('МО детально'!$AA:$AA,"*БУ «Нижневартовский окружной клинический перинатальный центр»*"),"Участвует","")</f>
        <v/>
      </c>
      <c r="R48" s="15" t="str">
        <f>IF(COUNTIF('МО детально'!$AE:$AE,"*БУ «Нижневартовский окружной клинический перинатальный центр»*"),"Участвует","")</f>
        <v>Участвует</v>
      </c>
      <c r="S48" s="15" t="s">
        <v>205</v>
      </c>
      <c r="T48" s="15"/>
      <c r="U48" s="15" t="str">
        <f>IF(COUNTIF('МО детально'!$AQ:$AQ,"*БУ «Нижневартовский окружной клинический перинатальный центр»*"),"Участвует","")</f>
        <v>Участвует</v>
      </c>
      <c r="V48" s="15" t="str">
        <f>IF(COUNTIF('МО детально'!$AU:$AU,"*БУ «Нижневартовский окружной клинический перинатальный центр»*"),"Участвует","")</f>
        <v/>
      </c>
      <c r="W48" s="15" t="str">
        <f>IF(COUNTIF('МО детально'!$AY:$AY,"*БУ «Нижневартовский окружной клинический перинатальный центр»*"),"Участвует","")</f>
        <v>Участвует</v>
      </c>
      <c r="X48" s="15" t="str">
        <f>IF(COUNTIF('МО детально'!$BC:$BC,"*БУ «Нижневартовский окружной клинический перинатальный центр»*"),"Участвует","")</f>
        <v>Участвует</v>
      </c>
      <c r="Y48" s="15" t="str">
        <f>IF(COUNTIF('МО детально'!$BG:$BG,"*БУ «Нижневартовский окружной клинический перинатальный центр»*"),"Участвует","")</f>
        <v>Участвует</v>
      </c>
      <c r="Z48" s="15" t="str">
        <f>IF(COUNTIF('МО детально'!$BK:$BK,"*БУ «Нижневартовский окружной клинический перинатальный центр»*"),"Участвует","")</f>
        <v>Участвует</v>
      </c>
      <c r="AA48" s="15" t="str">
        <f>IF(COUNTIF('МО детально'!$BO:$BO,"*БУ «Белоярская районная больница»*"),"Участвует","")</f>
        <v>Участвует</v>
      </c>
      <c r="AB48" s="15"/>
      <c r="AC48" s="15" t="str">
        <f>IF(COUNTIF('МО детально'!$BW:$BW,"*БУ «Нижневартовский окружной клинический перинатальный центр»*"),"Участвует","")</f>
        <v>Участвует</v>
      </c>
      <c r="AD48" s="15"/>
    </row>
    <row r="49" spans="1:30" ht="45" x14ac:dyDescent="0.2">
      <c r="A49" s="24">
        <v>43</v>
      </c>
      <c r="B49" s="35" t="s">
        <v>91</v>
      </c>
      <c r="C49" s="36" t="s">
        <v>144</v>
      </c>
      <c r="D49" s="37">
        <f t="shared" si="0"/>
        <v>12</v>
      </c>
      <c r="E49" s="24">
        <f t="shared" si="1"/>
        <v>0</v>
      </c>
      <c r="F49" s="24">
        <f t="shared" si="2"/>
        <v>2</v>
      </c>
      <c r="G49" s="38">
        <f t="shared" si="3"/>
        <v>3</v>
      </c>
      <c r="H49" s="24">
        <f t="shared" si="4"/>
        <v>6</v>
      </c>
      <c r="I49" s="24">
        <f t="shared" si="5"/>
        <v>1</v>
      </c>
      <c r="J49" s="24">
        <f t="shared" si="6"/>
        <v>0</v>
      </c>
      <c r="K49" s="10"/>
      <c r="L49" s="15" t="str">
        <f>IF(COUNTIF('МО детально'!$G:$G,"*БУ «Нижневартовский онкологический диспансер»*"),"Участвует","")</f>
        <v/>
      </c>
      <c r="M49" s="15" t="str">
        <f>IF(COUNTIF('МО детально'!$K:$K,"*БУ «Нижневартовский онкологический диспансер»*"),"Участвует","")</f>
        <v/>
      </c>
      <c r="N49" s="15" t="str">
        <f>IF(COUNTIF('МО детально'!$O:$O,"*БУ «Нижневартовский онкологический диспансер»*"),"Участвует","")</f>
        <v>Участвует</v>
      </c>
      <c r="O49" s="15" t="str">
        <f>IF(COUNTIF('МО детально'!$S:$S,"*БУ «Нижневартовский онкологический диспансер»*"),"Участвует","")</f>
        <v>Участвует</v>
      </c>
      <c r="P49" s="15" t="s">
        <v>205</v>
      </c>
      <c r="Q49" s="15" t="str">
        <f>IF(COUNTIF('МО детально'!$AA:$AA,"*БУ «Нижневартовский онкологический диспансер»*"),"Участвует","")</f>
        <v/>
      </c>
      <c r="R49" s="15" t="str">
        <f>IF(COUNTIF('МО детально'!$AE:$AE,"*БУ «Нижневартовский онкологический диспансер»*"),"Участвует","")</f>
        <v>Участвует</v>
      </c>
      <c r="S49" s="15" t="s">
        <v>205</v>
      </c>
      <c r="T49" s="15"/>
      <c r="U49" s="15" t="str">
        <f>IF(COUNTIF('МО детально'!$AQ:$AQ,"*БУ «Нижневартовский онкологический диспансер»*"),"Участвует","")</f>
        <v>Участвует</v>
      </c>
      <c r="V49" s="15" t="str">
        <f>IF(COUNTIF('МО детально'!$AU:$AU,"*БУ «Нижневартовский онкологический диспансер»*"),"Участвует","")</f>
        <v/>
      </c>
      <c r="W49" s="15" t="str">
        <f>IF(COUNTIF('МО детально'!$AY:$AY,"*БУ «Нижневартовский онкологический диспансер»*"),"Участвует","")</f>
        <v>Участвует</v>
      </c>
      <c r="X49" s="15" t="str">
        <f>IF(COUNTIF('МО детально'!$BC:$BC,"*БУ «Нижневартовский онкологический диспансер»*"),"Участвует","")</f>
        <v>Участвует</v>
      </c>
      <c r="Y49" s="15" t="str">
        <f>IF(COUNTIF('МО детально'!$BG:$BG,"*БУ «Нижневартовский онкологический диспансер»*"),"Участвует","")</f>
        <v>Участвует</v>
      </c>
      <c r="Z49" s="15" t="str">
        <f>IF(COUNTIF('МО детально'!$BK:$BK,"*БУ «Нижневартовский онкологический диспансер»*"),"Участвует","")</f>
        <v>Участвует</v>
      </c>
      <c r="AA49" s="15" t="str">
        <f>IF(COUNTIF('МО детально'!$BO:$BO,"*БУ «Белоярская районная больница»*"),"Участвует","")</f>
        <v>Участвует</v>
      </c>
      <c r="AB49" s="15"/>
      <c r="AC49" s="15" t="str">
        <f>IF(COUNTIF('МО детально'!$BW:$BW,"*БУ «Нижневартовский онкологический диспансер»*"),"Участвует","")</f>
        <v>Участвует</v>
      </c>
      <c r="AD49" s="15"/>
    </row>
    <row r="50" spans="1:30" ht="45" x14ac:dyDescent="0.2">
      <c r="A50" s="24">
        <v>44</v>
      </c>
      <c r="B50" s="35" t="s">
        <v>91</v>
      </c>
      <c r="C50" s="36" t="s">
        <v>173</v>
      </c>
      <c r="D50" s="37">
        <f t="shared" si="0"/>
        <v>11</v>
      </c>
      <c r="E50" s="24">
        <f t="shared" si="1"/>
        <v>0</v>
      </c>
      <c r="F50" s="24">
        <f t="shared" si="2"/>
        <v>2</v>
      </c>
      <c r="G50" s="38">
        <f t="shared" si="3"/>
        <v>3</v>
      </c>
      <c r="H50" s="24">
        <f t="shared" si="4"/>
        <v>5</v>
      </c>
      <c r="I50" s="24">
        <f t="shared" si="5"/>
        <v>1</v>
      </c>
      <c r="J50" s="24">
        <f t="shared" si="6"/>
        <v>0</v>
      </c>
      <c r="K50" s="10"/>
      <c r="L50" s="15" t="str">
        <f>IF(COUNTIF('МО детально'!$G:$G,"*КУ «Нижневартовский противотуберкулезный диспансер»*"),"Участвует","")</f>
        <v/>
      </c>
      <c r="M50" s="15" t="str">
        <f>IF(COUNTIF('МО детально'!$K:$K,"*КУ «Нижневартовский противотуберкулезный диспансер»*"),"Участвует","")</f>
        <v/>
      </c>
      <c r="N50" s="15" t="str">
        <f>IF(COUNTIF('МО детально'!$O:$O,"*КУ «Нижневартовский противотуберкулезный диспансер»*"),"Участвует","")</f>
        <v>Участвует</v>
      </c>
      <c r="O50" s="15" t="str">
        <f>IF(COUNTIF('МО детально'!$S:$S,"*КУ «Нижневартовский противотуберкулезный диспансер»*"),"Участвует","")</f>
        <v>Участвует</v>
      </c>
      <c r="P50" s="15" t="s">
        <v>205</v>
      </c>
      <c r="Q50" s="15" t="str">
        <f>IF(COUNTIF('МО детально'!$AA:$AA,"*КУ «Нижневартовский противотуберкулезный диспансер»*"),"Участвует","")</f>
        <v/>
      </c>
      <c r="R50" s="15" t="str">
        <f>IF(COUNTIF('МО детально'!$AE:$AE,"*КУ «Нижневартовский противотуберкулезный диспансер»*"),"Участвует","")</f>
        <v>Участвует</v>
      </c>
      <c r="S50" s="15" t="s">
        <v>205</v>
      </c>
      <c r="T50" s="15"/>
      <c r="U50" s="15" t="str">
        <f>IF(COUNTIF('МО детально'!$AQ:$AQ,"*КУ «Нижневартовский противотуберкулезный диспансер»*"),"Участвует","")</f>
        <v>Участвует</v>
      </c>
      <c r="V50" s="15" t="str">
        <f>IF(COUNTIF('МО детально'!$AU:$AU,"*КУ «Нижневартовский противотуберкулезный диспансер»*"),"Участвует","")</f>
        <v/>
      </c>
      <c r="W50" s="15" t="str">
        <f>IF(COUNTIF('МО детально'!$AY:$AY,"*КУ «Нижневартовский противотуберкулезный диспансер»*"),"Участвует","")</f>
        <v>Участвует</v>
      </c>
      <c r="X50" s="15" t="str">
        <f>IF(COUNTIF('МО детально'!$BC:$BC,"*КУ «Нижневартовский противотуберкулезный диспансер»*"),"Участвует","")</f>
        <v>Участвует</v>
      </c>
      <c r="Y50" s="15" t="str">
        <f>IF(COUNTIF('МО детально'!$BG:$BG,"*КУ «Нижневартовский противотуберкулезный диспансер»*"),"Участвует","")</f>
        <v>Участвует</v>
      </c>
      <c r="Z50" s="15" t="str">
        <f>IF(COUNTIF('МО детально'!$BK:$BK,"*КУ «Нижневартовский противотуберкулезный диспансер»*"),"Участвует","")</f>
        <v/>
      </c>
      <c r="AA50" s="15" t="str">
        <f>IF(COUNTIF('МО детально'!$BO:$BO,"*БУ «Белоярская районная больница»*"),"Участвует","")</f>
        <v>Участвует</v>
      </c>
      <c r="AB50" s="15"/>
      <c r="AC50" s="15" t="str">
        <f>IF(COUNTIF('МО детально'!$BW:$BW,"*КУ «Нижневартовский противотуберкулезный диспансер»*"),"Участвует","")</f>
        <v>Участвует</v>
      </c>
      <c r="AD50" s="15"/>
    </row>
    <row r="51" spans="1:30" ht="30" x14ac:dyDescent="0.2">
      <c r="A51" s="24">
        <v>45</v>
      </c>
      <c r="B51" s="35" t="s">
        <v>123</v>
      </c>
      <c r="C51" s="36" t="s">
        <v>147</v>
      </c>
      <c r="D51" s="37">
        <f t="shared" si="0"/>
        <v>16</v>
      </c>
      <c r="E51" s="24">
        <f t="shared" si="1"/>
        <v>1</v>
      </c>
      <c r="F51" s="24">
        <f t="shared" si="2"/>
        <v>2</v>
      </c>
      <c r="G51" s="38">
        <f t="shared" si="3"/>
        <v>3</v>
      </c>
      <c r="H51" s="24">
        <f t="shared" si="4"/>
        <v>7</v>
      </c>
      <c r="I51" s="24">
        <f t="shared" si="5"/>
        <v>2</v>
      </c>
      <c r="J51" s="24">
        <f t="shared" si="6"/>
        <v>1</v>
      </c>
      <c r="K51" s="10" t="s">
        <v>205</v>
      </c>
      <c r="L51" s="15" t="str">
        <f>IF(COUNTIF('МО детально'!$G:$G,"*БУ «Няганская городская детская поликлиника»*"),"Участвует","")</f>
        <v/>
      </c>
      <c r="M51" s="15" t="str">
        <f>IF(COUNTIF('МО детально'!$K:$K,"*БУ «Няганская городская детская поликлиника»*"),"Участвует","")</f>
        <v/>
      </c>
      <c r="N51" s="15" t="str">
        <f>IF(COUNTIF('МО детально'!$O:$O,"*БУ «Няганская городская детская поликлиника»*"),"Участвует","")</f>
        <v>Участвует</v>
      </c>
      <c r="O51" s="15" t="str">
        <f>IF(COUNTIF('МО детально'!$S:$S,"*БУ «Няганская городская детская поликлиника»*"),"Участвует","")</f>
        <v>Участвует</v>
      </c>
      <c r="P51" s="15" t="s">
        <v>205</v>
      </c>
      <c r="Q51" s="15" t="str">
        <f>IF(COUNTIF('МО детально'!$AA:$AA,"*БУ «Няганская городская детская поликлиника»*"),"Участвует","")</f>
        <v/>
      </c>
      <c r="R51" s="15" t="str">
        <f>IF(COUNTIF('МО детально'!$AE:$AE,"*БУ «Няганская городская детская поликлиника»*"),"Участвует","")</f>
        <v>Участвует</v>
      </c>
      <c r="S51" s="15" t="s">
        <v>205</v>
      </c>
      <c r="T51" s="15"/>
      <c r="U51" s="15" t="str">
        <f>IF(COUNTIF('МО детально'!$AQ:$AQ,"*БУ «Няганская городская детская поликлиника»*"),"Участвует","")</f>
        <v>Участвует</v>
      </c>
      <c r="V51" s="15" t="str">
        <f>IF(COUNTIF('МО детально'!$AU:$AU,"*БУ «Няганская городская детская поликлиника»*"),"Участвует","")</f>
        <v>Участвует</v>
      </c>
      <c r="W51" s="15" t="str">
        <f>IF(COUNTIF('МО детально'!$AY:$AY,"*БУ «Няганская городская детская поликлиника»*"),"Участвует","")</f>
        <v>Участвует</v>
      </c>
      <c r="X51" s="15" t="str">
        <f>IF(COUNTIF('МО детально'!$BC:$BC,"*БУ «Няганская городская детская поликлиника»*"),"Участвует","")</f>
        <v>Участвует</v>
      </c>
      <c r="Y51" s="15" t="str">
        <f>IF(COUNTIF('МО детально'!$BG:$BG,"*БУ «Няганская городская детская поликлиника»*"),"Участвует","")</f>
        <v>Участвует</v>
      </c>
      <c r="Z51" s="15" t="str">
        <f>IF(COUNTIF('МО детально'!$BK:$BK,"*БУ «Няганская городская детская поликлиника»*"),"Участвует","")</f>
        <v>Участвует</v>
      </c>
      <c r="AA51" s="15" t="str">
        <f>IF(COUNTIF('МО детально'!$BO:$BO,"*БУ «Белоярская районная больница»*"),"Участвует","")</f>
        <v>Участвует</v>
      </c>
      <c r="AB51" s="15" t="s">
        <v>205</v>
      </c>
      <c r="AC51" s="15" t="str">
        <f>IF(COUNTIF('МО детально'!$BW:$BW,"*БУ «Няганская городская детская поликлиника»*"),"Участвует","")</f>
        <v>Участвует</v>
      </c>
      <c r="AD51" s="15" t="s">
        <v>205</v>
      </c>
    </row>
    <row r="52" spans="1:30" ht="30" x14ac:dyDescent="0.2">
      <c r="A52" s="24">
        <v>46</v>
      </c>
      <c r="B52" s="35" t="s">
        <v>123</v>
      </c>
      <c r="C52" s="36" t="s">
        <v>145</v>
      </c>
      <c r="D52" s="37">
        <f t="shared" si="0"/>
        <v>17</v>
      </c>
      <c r="E52" s="24">
        <f t="shared" si="1"/>
        <v>1</v>
      </c>
      <c r="F52" s="24">
        <f t="shared" si="2"/>
        <v>3</v>
      </c>
      <c r="G52" s="38">
        <f t="shared" si="3"/>
        <v>3</v>
      </c>
      <c r="H52" s="24">
        <f t="shared" si="4"/>
        <v>7</v>
      </c>
      <c r="I52" s="24">
        <f t="shared" si="5"/>
        <v>2</v>
      </c>
      <c r="J52" s="24">
        <f t="shared" si="6"/>
        <v>1</v>
      </c>
      <c r="K52" s="10" t="s">
        <v>205</v>
      </c>
      <c r="L52" s="15" t="str">
        <f>IF(COUNTIF('МО детально'!$G:$G,"*БУ «Няганская городская поликлиника»*"),"Участвует","")</f>
        <v/>
      </c>
      <c r="M52" s="15" t="str">
        <f>IF(COUNTIF('МО детально'!$K:$K,"*БУ «Няганская городская поликлиника»*"),"Участвует","")</f>
        <v>Участвует</v>
      </c>
      <c r="N52" s="15" t="str">
        <f>IF(COUNTIF('МО детально'!$O:$O,"*БУ «Няганская городская поликлиника»*"),"Участвует","")</f>
        <v>Участвует</v>
      </c>
      <c r="O52" s="15" t="str">
        <f>IF(COUNTIF('МО детально'!$S:$S,"*БУ «Няганская городская поликлиника»*"),"Участвует","")</f>
        <v>Участвует</v>
      </c>
      <c r="P52" s="15" t="s">
        <v>205</v>
      </c>
      <c r="Q52" s="15" t="str">
        <f>IF(COUNTIF('МО детально'!$AA:$AA,"*БУ «Няганская городская поликлиника»*"),"Участвует","")</f>
        <v/>
      </c>
      <c r="R52" s="15" t="str">
        <f>IF(COUNTIF('МО детально'!$AE:$AE,"*БУ «Няганская городская поликлиника»*"),"Участвует","")</f>
        <v>Участвует</v>
      </c>
      <c r="S52" s="15" t="s">
        <v>205</v>
      </c>
      <c r="T52" s="15"/>
      <c r="U52" s="15" t="str">
        <f>IF(COUNTIF('МО детально'!$AQ:$AQ,"*БУ «Няганская городская поликлиника»*"),"Участвует","")</f>
        <v>Участвует</v>
      </c>
      <c r="V52" s="15" t="str">
        <f>IF(COUNTIF('МО детально'!$AU:$AU,"*БУ «Няганская городская поликлиника»*"),"Участвует","")</f>
        <v>Участвует</v>
      </c>
      <c r="W52" s="15" t="str">
        <f>IF(COUNTIF('МО детально'!$AY:$AY,"*БУ «Няганская городская поликлиника»*"),"Участвует","")</f>
        <v>Участвует</v>
      </c>
      <c r="X52" s="15" t="str">
        <f>IF(COUNTIF('МО детально'!$BC:$BC,"*БУ «Няганская городская поликлиника»*"),"Участвует","")</f>
        <v>Участвует</v>
      </c>
      <c r="Y52" s="15" t="str">
        <f>IF(COUNTIF('МО детально'!$BG:$BG,"*БУ «Няганская городская поликлиника»*"),"Участвует","")</f>
        <v>Участвует</v>
      </c>
      <c r="Z52" s="15" t="str">
        <f>IF(COUNTIF('МО детально'!$BK:$BK,"*БУ «Няганская городская поликлиника»*"),"Участвует","")</f>
        <v>Участвует</v>
      </c>
      <c r="AA52" s="15" t="str">
        <f>IF(COUNTIF('МО детально'!$BO:$BO,"*БУ «Белоярская районная больница»*"),"Участвует","")</f>
        <v>Участвует</v>
      </c>
      <c r="AB52" s="15" t="s">
        <v>205</v>
      </c>
      <c r="AC52" s="15" t="str">
        <f>IF(COUNTIF('МО детально'!$BW:$BW,"*БУ «Няганская городская поликлиника»*"),"Участвует","")</f>
        <v>Участвует</v>
      </c>
      <c r="AD52" s="15" t="s">
        <v>205</v>
      </c>
    </row>
    <row r="53" spans="1:30" ht="30" x14ac:dyDescent="0.2">
      <c r="A53" s="24">
        <v>47</v>
      </c>
      <c r="B53" s="35" t="s">
        <v>123</v>
      </c>
      <c r="C53" s="36" t="s">
        <v>169</v>
      </c>
      <c r="D53" s="37">
        <f t="shared" si="0"/>
        <v>14</v>
      </c>
      <c r="E53" s="24">
        <f t="shared" si="1"/>
        <v>1</v>
      </c>
      <c r="F53" s="24">
        <f t="shared" si="2"/>
        <v>2</v>
      </c>
      <c r="G53" s="38">
        <f t="shared" si="3"/>
        <v>3</v>
      </c>
      <c r="H53" s="24">
        <f t="shared" si="4"/>
        <v>6</v>
      </c>
      <c r="I53" s="24">
        <f t="shared" si="5"/>
        <v>2</v>
      </c>
      <c r="J53" s="24">
        <f t="shared" si="6"/>
        <v>0</v>
      </c>
      <c r="K53" s="10" t="s">
        <v>205</v>
      </c>
      <c r="L53" s="15" t="str">
        <f>IF(COUNTIF('МО детально'!$G:$G,"*БУ «Няганская городская станция скорой медицинской помощи»*"),"Участвует","")</f>
        <v/>
      </c>
      <c r="M53" s="15" t="str">
        <f>IF(COUNTIF('МО детально'!$K:$K,"*БУ «Няганская городская станция скорой медицинской помощи»*"),"Участвует","")</f>
        <v/>
      </c>
      <c r="N53" s="15" t="str">
        <f>IF(COUNTIF('МО детально'!$O:$O,"*БУ «Няганская городская станция скорой медицинской помощи»*"),"Участвует","")</f>
        <v>Участвует</v>
      </c>
      <c r="O53" s="15" t="str">
        <f>IF(COUNTIF('МО детально'!$S:$S,"*БУ «Няганская городская станция скорой медицинской помощи»*"),"Участвует","")</f>
        <v>Участвует</v>
      </c>
      <c r="P53" s="15" t="s">
        <v>205</v>
      </c>
      <c r="Q53" s="15" t="str">
        <f>IF(COUNTIF('МО детально'!$AA:$AA,"*БУ «Няганская городская станция скорой медицинской помощи»*"),"Участвует","")</f>
        <v/>
      </c>
      <c r="R53" s="15" t="str">
        <f>IF(COUNTIF('МО детально'!$AE:$AE,"*БУ «Няганская городская станция скорой медицинской помощи»*"),"Участвует","")</f>
        <v>Участвует</v>
      </c>
      <c r="S53" s="15" t="s">
        <v>205</v>
      </c>
      <c r="T53" s="15"/>
      <c r="U53" s="15" t="str">
        <f>IF(COUNTIF('МО детально'!$AQ:$AQ,"*БУ «Няганская городская станция скорой медицинской помощи»*"),"Участвует","")</f>
        <v>Участвует</v>
      </c>
      <c r="V53" s="15" t="str">
        <f>IF(COUNTIF('МО детально'!$AU:$AU,"*БУ «Няганская городская станция скорой медицинской помощи»*"),"Участвует","")</f>
        <v>Участвует</v>
      </c>
      <c r="W53" s="15" t="str">
        <f>IF(COUNTIF('МО детально'!$AY:$AY,"*БУ «Няганская городская станция скорой медицинской помощи»*"),"Участвует","")</f>
        <v>Участвует</v>
      </c>
      <c r="X53" s="15" t="str">
        <f>IF(COUNTIF('МО детально'!$BC:$BC,"*БУ «Няганская городская станция скорой медицинской помощи»*"),"Участвует","")</f>
        <v>Участвует</v>
      </c>
      <c r="Y53" s="15" t="str">
        <f>IF(COUNTIF('МО детально'!$BG:$BG,"*БУ «Няганская городская станция скорой медицинской помощи»*"),"Участвует","")</f>
        <v>Участвует</v>
      </c>
      <c r="Z53" s="15" t="str">
        <f>IF(COUNTIF('МО детально'!$BK:$BK,"*БУ «Няганская городская станция скорой медицинской помощи»*"),"Участвует","")</f>
        <v/>
      </c>
      <c r="AA53" s="15" t="str">
        <f>IF(COUNTIF('МО детально'!$BO:$BO,"*БУ «Белоярская районная больница»*"),"Участвует","")</f>
        <v>Участвует</v>
      </c>
      <c r="AB53" s="15" t="s">
        <v>205</v>
      </c>
      <c r="AC53" s="15" t="str">
        <f>IF(COUNTIF('МО детально'!$BW:$BW,"*БУ «Няганская городская станция скорой медицинской помощи»*"),"Участвует","")</f>
        <v>Участвует</v>
      </c>
      <c r="AD53" s="15"/>
    </row>
    <row r="54" spans="1:30" ht="30" x14ac:dyDescent="0.2">
      <c r="A54" s="24">
        <v>48</v>
      </c>
      <c r="B54" s="35" t="s">
        <v>123</v>
      </c>
      <c r="C54" s="36" t="s">
        <v>166</v>
      </c>
      <c r="D54" s="37">
        <f t="shared" si="0"/>
        <v>13</v>
      </c>
      <c r="E54" s="24">
        <f t="shared" si="1"/>
        <v>0</v>
      </c>
      <c r="F54" s="24">
        <f t="shared" si="2"/>
        <v>2</v>
      </c>
      <c r="G54" s="38">
        <f t="shared" si="3"/>
        <v>2</v>
      </c>
      <c r="H54" s="24">
        <f t="shared" si="4"/>
        <v>6</v>
      </c>
      <c r="I54" s="24">
        <f t="shared" si="5"/>
        <v>2</v>
      </c>
      <c r="J54" s="24">
        <f t="shared" si="6"/>
        <v>1</v>
      </c>
      <c r="K54" s="10"/>
      <c r="L54" s="15" t="str">
        <f>IF(COUNTIF('МО детально'!$G:$G,"*БУ «Няганская городская стоматологическая поликлиника»*"),"Участвует","")</f>
        <v/>
      </c>
      <c r="M54" s="15" t="str">
        <f>IF(COUNTIF('МО детально'!$K:$K,"*БУ «Няганская городская стоматологическая поликлиника»*"),"Участвует","")</f>
        <v/>
      </c>
      <c r="N54" s="15" t="str">
        <f>IF(COUNTIF('МО детально'!$O:$O,"*БУ «Няганская городская стоматологическая поликлиника»*"),"Участвует","")</f>
        <v>Участвует</v>
      </c>
      <c r="O54" s="15" t="str">
        <f>IF(COUNTIF('МО детально'!$S:$S,"*БУ «Няганская городская стоматологическая поликлиника»*"),"Участвует","")</f>
        <v>Участвует</v>
      </c>
      <c r="P54" s="15"/>
      <c r="Q54" s="15" t="str">
        <f>IF(COUNTIF('МО детально'!$AA:$AA,"*БУ «Няганская городская стоматологическая поликлиника»*"),"Участвует","")</f>
        <v/>
      </c>
      <c r="R54" s="15" t="str">
        <f>IF(COUNTIF('МО детально'!$AE:$AE,"*БУ «Няганская городская стоматологическая поликлиника»*"),"Участвует","")</f>
        <v>Участвует</v>
      </c>
      <c r="S54" s="15" t="s">
        <v>205</v>
      </c>
      <c r="T54" s="15"/>
      <c r="U54" s="15" t="str">
        <f>IF(COUNTIF('МО детально'!$AQ:$AQ,"*БУ «Няганская городская стоматологическая поликлиника»*"),"Участвует","")</f>
        <v>Участвует</v>
      </c>
      <c r="V54" s="15" t="str">
        <f>IF(COUNTIF('МО детально'!$AU:$AU,"*БУ «Няганская городская стоматологическая поликлиника»*"),"Участвует","")</f>
        <v>Участвует</v>
      </c>
      <c r="W54" s="15" t="str">
        <f>IF(COUNTIF('МО детально'!$AY:$AY,"*БУ «Няганская городская стоматологическая поликлиника»*"),"Участвует","")</f>
        <v>Участвует</v>
      </c>
      <c r="X54" s="15" t="str">
        <f>IF(COUNTIF('МО детально'!$BC:$BC,"*БУ «Няганская городская стоматологическая поликлиника»*"),"Участвует","")</f>
        <v>Участвует</v>
      </c>
      <c r="Y54" s="15" t="str">
        <f>IF(COUNTIF('МО детально'!$BG:$BG,"*БУ «Няганская городская стоматологическая поликлиника»*"),"Участвует","")</f>
        <v>Участвует</v>
      </c>
      <c r="Z54" s="15" t="str">
        <f>IF(COUNTIF('МО детально'!$BK:$BK,"*БУ «Няганская городская стоматологическая поликлиника»*"),"Участвует","")</f>
        <v/>
      </c>
      <c r="AA54" s="15" t="str">
        <f>IF(COUNTIF('МО детально'!$BO:$BO,"*БУ «Белоярская районная больница»*"),"Участвует","")</f>
        <v>Участвует</v>
      </c>
      <c r="AB54" s="15" t="s">
        <v>205</v>
      </c>
      <c r="AC54" s="15" t="str">
        <f>IF(COUNTIF('МО детально'!$BW:$BW,"*БУ «Няганская городская стоматологическая поликлиника»*"),"Участвует","")</f>
        <v>Участвует</v>
      </c>
      <c r="AD54" s="15" t="s">
        <v>205</v>
      </c>
    </row>
    <row r="55" spans="1:30" ht="15" x14ac:dyDescent="0.2">
      <c r="A55" s="24">
        <v>49</v>
      </c>
      <c r="B55" s="35" t="s">
        <v>123</v>
      </c>
      <c r="C55" s="36" t="s">
        <v>124</v>
      </c>
      <c r="D55" s="37">
        <f t="shared" si="0"/>
        <v>14</v>
      </c>
      <c r="E55" s="24">
        <f t="shared" si="1"/>
        <v>1</v>
      </c>
      <c r="F55" s="24">
        <f t="shared" si="2"/>
        <v>3</v>
      </c>
      <c r="G55" s="38">
        <f t="shared" si="3"/>
        <v>3</v>
      </c>
      <c r="H55" s="24">
        <f t="shared" si="4"/>
        <v>6</v>
      </c>
      <c r="I55" s="24">
        <f t="shared" si="5"/>
        <v>1</v>
      </c>
      <c r="J55" s="24">
        <f t="shared" si="6"/>
        <v>0</v>
      </c>
      <c r="K55" s="10" t="s">
        <v>205</v>
      </c>
      <c r="L55" s="15" t="str">
        <f>IF(COUNTIF('МО детально'!$G:$G,"*БУ «Няганская окружная больница»*"),"Участвует","")</f>
        <v>Участвует</v>
      </c>
      <c r="M55" s="15" t="str">
        <f>IF(COUNTIF('МО детально'!$K:$K,"*БУ «Няганская окружная больница»*"),"Участвует","")</f>
        <v/>
      </c>
      <c r="N55" s="15" t="str">
        <f>IF(COUNTIF('МО детально'!$O:$O,"*БУ «Няганская окружная больница»*"),"Участвует","")</f>
        <v>Участвует</v>
      </c>
      <c r="O55" s="15" t="str">
        <f>IF(COUNTIF('МО детально'!$S:$S,"*БУ «Няганская окружная больница»*"),"Участвует","")</f>
        <v>Участвует</v>
      </c>
      <c r="P55" s="15" t="s">
        <v>205</v>
      </c>
      <c r="Q55" s="15" t="str">
        <f>IF(COUNTIF('МО детально'!$AA:$AA,"*БУ «Няганская окружная больница»*"),"Участвует","")</f>
        <v/>
      </c>
      <c r="R55" s="15" t="str">
        <f>IF(COUNTIF('МО детально'!$AE:$AE,"*БУ «Няганская окружная больница»*"),"Участвует","")</f>
        <v>Участвует</v>
      </c>
      <c r="S55" s="15" t="s">
        <v>205</v>
      </c>
      <c r="T55" s="15"/>
      <c r="U55" s="15" t="str">
        <f>IF(COUNTIF('МО детально'!$AQ:$AQ,"*БУ «Няганская окружная больница»*"),"Участвует","")</f>
        <v>Участвует</v>
      </c>
      <c r="V55" s="15" t="str">
        <f>IF(COUNTIF('МО детально'!$AU:$AU,"*БУ «Няганская окружная больница»*"),"Участвует","")</f>
        <v/>
      </c>
      <c r="W55" s="15" t="str">
        <f>IF(COUNTIF('МО детально'!$AY:$AY,"*БУ «Няганская окружная больница»*"),"Участвует","")</f>
        <v>Участвует</v>
      </c>
      <c r="X55" s="15" t="str">
        <f>IF(COUNTIF('МО детально'!$BC:$BC,"*БУ «Няганская окружная больница»*"),"Участвует","")</f>
        <v>Участвует</v>
      </c>
      <c r="Y55" s="15" t="str">
        <f>IF(COUNTIF('МО детально'!$BG:$BG,"*БУ «Няганская окружная больница»*"),"Участвует","")</f>
        <v>Участвует</v>
      </c>
      <c r="Z55" s="15" t="str">
        <f>IF(COUNTIF('МО детально'!$BK:$BK,"*БУ «Няганская окружная больница»*"),"Участвует","")</f>
        <v>Участвует</v>
      </c>
      <c r="AA55" s="15" t="str">
        <f>IF(COUNTIF('МО детально'!$BO:$BO,"*БУ «Белоярская районная больница»*"),"Участвует","")</f>
        <v>Участвует</v>
      </c>
      <c r="AB55" s="15"/>
      <c r="AC55" s="15" t="str">
        <f>IF(COUNTIF('МО детально'!$BW:$BW,"*БУ «Няганская окружная больница»*"),"Участвует","")</f>
        <v>Участвует</v>
      </c>
      <c r="AD55" s="15"/>
    </row>
    <row r="56" spans="1:30" ht="30" x14ac:dyDescent="0.2">
      <c r="A56" s="24">
        <v>50</v>
      </c>
      <c r="B56" s="35" t="s">
        <v>149</v>
      </c>
      <c r="C56" s="36" t="s">
        <v>150</v>
      </c>
      <c r="D56" s="37">
        <f t="shared" si="0"/>
        <v>17</v>
      </c>
      <c r="E56" s="24">
        <f t="shared" si="1"/>
        <v>1</v>
      </c>
      <c r="F56" s="24">
        <f t="shared" si="2"/>
        <v>3</v>
      </c>
      <c r="G56" s="38">
        <f t="shared" si="3"/>
        <v>3</v>
      </c>
      <c r="H56" s="24">
        <f t="shared" si="4"/>
        <v>7</v>
      </c>
      <c r="I56" s="24">
        <f t="shared" si="5"/>
        <v>2</v>
      </c>
      <c r="J56" s="24">
        <f t="shared" si="6"/>
        <v>1</v>
      </c>
      <c r="K56" s="10" t="s">
        <v>205</v>
      </c>
      <c r="L56" s="15" t="str">
        <f>IF(COUNTIF('МО детально'!$G:$G,"*БУ «Покачевская городская больница»*"),"Участвует","")</f>
        <v/>
      </c>
      <c r="M56" s="15" t="str">
        <f>IF(COUNTIF('МО детально'!$K:$K,"*БУ «Покачевская городская больница»*"),"Участвует","")</f>
        <v>Участвует</v>
      </c>
      <c r="N56" s="15" t="str">
        <f>IF(COUNTIF('МО детально'!$O:$O,"*БУ «Покачевская городская больница»*"),"Участвует","")</f>
        <v>Участвует</v>
      </c>
      <c r="O56" s="15" t="str">
        <f>IF(COUNTIF('МО детально'!$S:$S,"*БУ «Покачевская городская больница»*"),"Участвует","")</f>
        <v>Участвует</v>
      </c>
      <c r="P56" s="15" t="s">
        <v>205</v>
      </c>
      <c r="Q56" s="15" t="str">
        <f>IF(COUNTIF('МО детально'!$AA:$AA,"*БУ «Покачевская городская больница»*"),"Участвует","")</f>
        <v/>
      </c>
      <c r="R56" s="15" t="str">
        <f>IF(COUNTIF('МО детально'!$AE:$AE,"*БУ «Покачевская городская больница»*"),"Участвует","")</f>
        <v>Участвует</v>
      </c>
      <c r="S56" s="15" t="s">
        <v>205</v>
      </c>
      <c r="T56" s="15"/>
      <c r="U56" s="15" t="str">
        <f>IF(COUNTIF('МО детально'!$AQ:$AQ,"*БУ «Покачевская городская больница»*"),"Участвует","")</f>
        <v>Участвует</v>
      </c>
      <c r="V56" s="15" t="str">
        <f>IF(COUNTIF('МО детально'!$AU:$AU,"*БУ «Покачевская городская больница»*"),"Участвует","")</f>
        <v>Участвует</v>
      </c>
      <c r="W56" s="15" t="str">
        <f>IF(COUNTIF('МО детально'!$AY:$AY,"*БУ «Покачевская городская больница»*"),"Участвует","")</f>
        <v>Участвует</v>
      </c>
      <c r="X56" s="15" t="str">
        <f>IF(COUNTIF('МО детально'!$BC:$BC,"*БУ «Покачевская городская больница»*"),"Участвует","")</f>
        <v>Участвует</v>
      </c>
      <c r="Y56" s="15" t="str">
        <f>IF(COUNTIF('МО детально'!$BG:$BG,"*БУ «Покачевская городская больница»*"),"Участвует","")</f>
        <v>Участвует</v>
      </c>
      <c r="Z56" s="15" t="str">
        <f>IF(COUNTIF('МО детально'!$BK:$BK,"*БУ «Покачевская городская больница»*"),"Участвует","")</f>
        <v>Участвует</v>
      </c>
      <c r="AA56" s="15" t="str">
        <f>IF(COUNTIF('МО детально'!$BO:$BO,"*БУ «Белоярская районная больница»*"),"Участвует","")</f>
        <v>Участвует</v>
      </c>
      <c r="AB56" s="15" t="s">
        <v>205</v>
      </c>
      <c r="AC56" s="15" t="str">
        <f>IF(COUNTIF('МО детально'!$BW:$BW,"*БУ «Покачевская городская больница»*"),"Участвует","")</f>
        <v>Участвует</v>
      </c>
      <c r="AD56" s="15" t="s">
        <v>205</v>
      </c>
    </row>
    <row r="57" spans="1:30" ht="30" x14ac:dyDescent="0.2">
      <c r="A57" s="24">
        <v>51</v>
      </c>
      <c r="B57" s="35" t="s">
        <v>151</v>
      </c>
      <c r="C57" s="36" t="s">
        <v>168</v>
      </c>
      <c r="D57" s="37">
        <f t="shared" si="0"/>
        <v>14</v>
      </c>
      <c r="E57" s="24">
        <f t="shared" si="1"/>
        <v>0</v>
      </c>
      <c r="F57" s="24">
        <f t="shared" si="2"/>
        <v>2</v>
      </c>
      <c r="G57" s="38">
        <f t="shared" si="3"/>
        <v>3</v>
      </c>
      <c r="H57" s="24">
        <f t="shared" si="4"/>
        <v>6</v>
      </c>
      <c r="I57" s="24">
        <f t="shared" si="5"/>
        <v>2</v>
      </c>
      <c r="J57" s="24">
        <f t="shared" si="6"/>
        <v>1</v>
      </c>
      <c r="K57" s="10"/>
      <c r="L57" s="15" t="str">
        <f>IF(COUNTIF('МО детально'!$G:$G,"*АУ «Пыть-Яхская городская стоматологическая поликлиника»*"),"Участвует","")</f>
        <v/>
      </c>
      <c r="M57" s="15" t="str">
        <f>IF(COUNTIF('МО детально'!$K:$K,"*АУ «Пыть-Яхская городская стоматологическая поликлиника»*"),"Участвует","")</f>
        <v/>
      </c>
      <c r="N57" s="15" t="str">
        <f>IF(COUNTIF('МО детально'!$O:$O,"*АУ «Пыть-Яхская городская стоматологическая поликлиника»*"),"Участвует","")</f>
        <v>Участвует</v>
      </c>
      <c r="O57" s="15" t="str">
        <f>IF(COUNTIF('МО детально'!$S:$S,"*АУ «Пыть-Яхская городская стоматологическая поликлиника»*"),"Участвует","")</f>
        <v>Участвует</v>
      </c>
      <c r="P57" s="15" t="s">
        <v>205</v>
      </c>
      <c r="Q57" s="15" t="str">
        <f>IF(COUNTIF('МО детально'!$AA:$AA,"*АУ «Пыть-Яхская городская стоматологическая поликлиника»*"),"Участвует","")</f>
        <v/>
      </c>
      <c r="R57" s="15" t="str">
        <f>IF(COUNTIF('МО детально'!$AE:$AE,"*АУ «Пыть-Яхская городская стоматологическая поликлиника»*"),"Участвует","")</f>
        <v>Участвует</v>
      </c>
      <c r="S57" s="15" t="s">
        <v>205</v>
      </c>
      <c r="T57" s="15"/>
      <c r="U57" s="15" t="str">
        <f>IF(COUNTIF('МО детально'!$AQ:$AQ,"*АУ «Пыть-Яхская городская стоматологическая поликлиника»*"),"Участвует","")</f>
        <v>Участвует</v>
      </c>
      <c r="V57" s="15" t="str">
        <f>IF(COUNTIF('МО детально'!$AU:$AU,"*АУ «Пыть-Яхская городская стоматологическая поликлиника»*"),"Участвует","")</f>
        <v>Участвует</v>
      </c>
      <c r="W57" s="15" t="str">
        <f>IF(COUNTIF('МО детально'!$AY:$AY,"*АУ «Пыть-Яхская городская стоматологическая поликлиника»*"),"Участвует","")</f>
        <v>Участвует</v>
      </c>
      <c r="X57" s="15" t="str">
        <f>IF(COUNTIF('МО детально'!$BC:$BC,"*АУ «Пыть-Яхская городская стоматологическая поликлиника»*"),"Участвует","")</f>
        <v>Участвует</v>
      </c>
      <c r="Y57" s="15" t="str">
        <f>IF(COUNTIF('МО детально'!$BG:$BG,"*АУ «Пыть-Яхская городская стоматологическая поликлиника»*"),"Участвует","")</f>
        <v>Участвует</v>
      </c>
      <c r="Z57" s="15" t="str">
        <f>IF(COUNTIF('МО детально'!$BK:$BK,"*АУ «Пыть-Яхская городская стоматологическая поликлиника»*"),"Участвует","")</f>
        <v/>
      </c>
      <c r="AA57" s="15" t="str">
        <f>IF(COUNTIF('МО детально'!$BO:$BO,"*БУ «Белоярская районная больница»*"),"Участвует","")</f>
        <v>Участвует</v>
      </c>
      <c r="AB57" s="15" t="s">
        <v>205</v>
      </c>
      <c r="AC57" s="15" t="str">
        <f>IF(COUNTIF('МО детально'!$BW:$BW,"*АУ «Пыть-Яхская городская стоматологическая поликлиника»*"),"Участвует","")</f>
        <v>Участвует</v>
      </c>
      <c r="AD57" s="15" t="s">
        <v>205</v>
      </c>
    </row>
    <row r="58" spans="1:30" ht="30" x14ac:dyDescent="0.2">
      <c r="A58" s="24">
        <v>52</v>
      </c>
      <c r="B58" s="35" t="s">
        <v>151</v>
      </c>
      <c r="C58" s="36" t="s">
        <v>152</v>
      </c>
      <c r="D58" s="37">
        <f t="shared" si="0"/>
        <v>17</v>
      </c>
      <c r="E58" s="24">
        <f t="shared" si="1"/>
        <v>1</v>
      </c>
      <c r="F58" s="24">
        <f t="shared" si="2"/>
        <v>3</v>
      </c>
      <c r="G58" s="38">
        <f t="shared" si="3"/>
        <v>3</v>
      </c>
      <c r="H58" s="24">
        <f t="shared" si="4"/>
        <v>7</v>
      </c>
      <c r="I58" s="24">
        <f t="shared" si="5"/>
        <v>2</v>
      </c>
      <c r="J58" s="24">
        <f t="shared" si="6"/>
        <v>1</v>
      </c>
      <c r="K58" s="10" t="s">
        <v>205</v>
      </c>
      <c r="L58" s="15" t="str">
        <f>IF(COUNTIF('МО детально'!$G:$G,"*БУ «Пыть-Яхская окружная клиническая больница»*"),"Участвует","")</f>
        <v/>
      </c>
      <c r="M58" s="15" t="str">
        <f>IF(COUNTIF('МО детально'!$K:$K,"*БУ «Пыть-Яхская окружная клиническая больница»*"),"Участвует","")</f>
        <v>Участвует</v>
      </c>
      <c r="N58" s="15" t="str">
        <f>IF(COUNTIF('МО детально'!$O:$O,"*БУ «Пыть-Яхская окружная клиническая больница»*"),"Участвует","")</f>
        <v>Участвует</v>
      </c>
      <c r="O58" s="15" t="str">
        <f>IF(COUNTIF('МО детально'!$S:$S,"*БУ «Пыть-Яхская окружная клиническая больница»*"),"Участвует","")</f>
        <v>Участвует</v>
      </c>
      <c r="P58" s="15" t="s">
        <v>205</v>
      </c>
      <c r="Q58" s="15" t="str">
        <f>IF(COUNTIF('МО детально'!$AA:$AA,"*БУ «Пыть-Яхская окружная клиническая больница»*"),"Участвует","")</f>
        <v/>
      </c>
      <c r="R58" s="15" t="str">
        <f>IF(COUNTIF('МО детально'!$AE:$AE,"*БУ «Пыть-Яхская окружная клиническая больница»*"),"Участвует","")</f>
        <v>Участвует</v>
      </c>
      <c r="S58" s="15" t="s">
        <v>205</v>
      </c>
      <c r="T58" s="15"/>
      <c r="U58" s="15" t="str">
        <f>IF(COUNTIF('МО детально'!$AQ:$AQ,"*БУ «Пыть-Яхская окружная клиническая больница»*"),"Участвует","")</f>
        <v>Участвует</v>
      </c>
      <c r="V58" s="15" t="str">
        <f>IF(COUNTIF('МО детально'!$AU:$AU,"*БУ «Пыть-Яхская окружная клиническая больница»*"),"Участвует","")</f>
        <v>Участвует</v>
      </c>
      <c r="W58" s="15" t="str">
        <f>IF(COUNTIF('МО детально'!$AY:$AY,"*БУ «Пыть-Яхская окружная клиническая больница»*"),"Участвует","")</f>
        <v>Участвует</v>
      </c>
      <c r="X58" s="15" t="str">
        <f>IF(COUNTIF('МО детально'!$BC:$BC,"*БУ «Пыть-Яхская окружная клиническая больница»*"),"Участвует","")</f>
        <v>Участвует</v>
      </c>
      <c r="Y58" s="15" t="str">
        <f>IF(COUNTIF('МО детально'!$BG:$BG,"*БУ «Пыть-Яхская окружная клиническая больница»*"),"Участвует","")</f>
        <v>Участвует</v>
      </c>
      <c r="Z58" s="15" t="str">
        <f>IF(COUNTIF('МО детально'!$BK:$BK,"*БУ «Пыть-Яхская окружная клиническая больница»*"),"Участвует","")</f>
        <v>Участвует</v>
      </c>
      <c r="AA58" s="15" t="str">
        <f>IF(COUNTIF('МО детально'!$BO:$BO,"*БУ «Белоярская районная больница»*"),"Участвует","")</f>
        <v>Участвует</v>
      </c>
      <c r="AB58" s="15" t="s">
        <v>205</v>
      </c>
      <c r="AC58" s="15" t="str">
        <f>IF(COUNTIF('МО детально'!$BW:$BW,"*БУ «Пыть-Яхская окружная клиническая больница»*"),"Участвует","")</f>
        <v>Участвует</v>
      </c>
      <c r="AD58" s="15" t="s">
        <v>205</v>
      </c>
    </row>
    <row r="59" spans="1:30" ht="30" x14ac:dyDescent="0.2">
      <c r="A59" s="24">
        <v>53</v>
      </c>
      <c r="B59" s="35" t="s">
        <v>125</v>
      </c>
      <c r="C59" s="36" t="s">
        <v>126</v>
      </c>
      <c r="D59" s="37">
        <f t="shared" si="0"/>
        <v>18</v>
      </c>
      <c r="E59" s="24">
        <f t="shared" si="1"/>
        <v>1</v>
      </c>
      <c r="F59" s="24">
        <f t="shared" si="2"/>
        <v>4</v>
      </c>
      <c r="G59" s="38">
        <f t="shared" si="3"/>
        <v>3</v>
      </c>
      <c r="H59" s="24">
        <f t="shared" si="4"/>
        <v>7</v>
      </c>
      <c r="I59" s="24">
        <f t="shared" si="5"/>
        <v>2</v>
      </c>
      <c r="J59" s="24">
        <f t="shared" si="6"/>
        <v>1</v>
      </c>
      <c r="K59" s="10" t="s">
        <v>205</v>
      </c>
      <c r="L59" s="15" t="str">
        <f>IF(COUNTIF('МО детально'!$G:$G,"*БУ «Радужнинская городская больница»*"),"Участвует","")</f>
        <v>Участвует</v>
      </c>
      <c r="M59" s="15" t="str">
        <f>IF(COUNTIF('МО детально'!$K:$K,"*БУ «Радужнинская городская больница»*"),"Участвует","")</f>
        <v>Участвует</v>
      </c>
      <c r="N59" s="15" t="str">
        <f>IF(COUNTIF('МО детально'!$O:$O,"*БУ «Радужнинская городская больница»*"),"Участвует","")</f>
        <v>Участвует</v>
      </c>
      <c r="O59" s="15" t="str">
        <f>IF(COUNTIF('МО детально'!$S:$S,"*БУ «Радужнинская городская больница»*"),"Участвует","")</f>
        <v>Участвует</v>
      </c>
      <c r="P59" s="15" t="s">
        <v>205</v>
      </c>
      <c r="Q59" s="15" t="str">
        <f>IF(COUNTIF('МО детально'!$AA:$AA,"*БУ «Радужнинская городская больница»*"),"Участвует","")</f>
        <v/>
      </c>
      <c r="R59" s="15" t="str">
        <f>IF(COUNTIF('МО детально'!$AE:$AE,"*БУ «Радужнинская городская больница»*"),"Участвует","")</f>
        <v>Участвует</v>
      </c>
      <c r="S59" s="15" t="s">
        <v>205</v>
      </c>
      <c r="T59" s="15"/>
      <c r="U59" s="15" t="str">
        <f>IF(COUNTIF('МО детально'!$AQ:$AQ,"*БУ «Радужнинская городская больница»*"),"Участвует","")</f>
        <v>Участвует</v>
      </c>
      <c r="V59" s="15" t="str">
        <f>IF(COUNTIF('МО детально'!$AU:$AU,"*БУ «Радужнинская городская больница»*"),"Участвует","")</f>
        <v>Участвует</v>
      </c>
      <c r="W59" s="15" t="str">
        <f>IF(COUNTIF('МО детально'!$AY:$AY,"*БУ «Радужнинская городская больница»*"),"Участвует","")</f>
        <v>Участвует</v>
      </c>
      <c r="X59" s="15" t="str">
        <f>IF(COUNTIF('МО детально'!$BC:$BC,"*БУ «Радужнинская городская больница»*"),"Участвует","")</f>
        <v>Участвует</v>
      </c>
      <c r="Y59" s="15" t="str">
        <f>IF(COUNTIF('МО детально'!$BG:$BG,"*БУ «Радужнинская городская больница»*"),"Участвует","")</f>
        <v>Участвует</v>
      </c>
      <c r="Z59" s="15" t="str">
        <f>IF(COUNTIF('МО детально'!$BK:$BK,"*БУ «Радужнинская городская больница»*"),"Участвует","")</f>
        <v>Участвует</v>
      </c>
      <c r="AA59" s="15" t="str">
        <f>IF(COUNTIF('МО детально'!$BO:$BO,"*БУ «Белоярская районная больница»*"),"Участвует","")</f>
        <v>Участвует</v>
      </c>
      <c r="AB59" s="15" t="s">
        <v>205</v>
      </c>
      <c r="AC59" s="15" t="str">
        <f>IF(COUNTIF('МО детально'!$BW:$BW,"*БУ «Радужнинская городская больница»*"),"Участвует","")</f>
        <v>Участвует</v>
      </c>
      <c r="AD59" s="15" t="s">
        <v>205</v>
      </c>
    </row>
    <row r="60" spans="1:30" ht="30" x14ac:dyDescent="0.2">
      <c r="A60" s="24">
        <v>54</v>
      </c>
      <c r="B60" s="35" t="s">
        <v>125</v>
      </c>
      <c r="C60" s="36" t="s">
        <v>172</v>
      </c>
      <c r="D60" s="37">
        <f t="shared" si="0"/>
        <v>14</v>
      </c>
      <c r="E60" s="24">
        <f t="shared" si="1"/>
        <v>0</v>
      </c>
      <c r="F60" s="24">
        <f t="shared" si="2"/>
        <v>2</v>
      </c>
      <c r="G60" s="38">
        <f t="shared" si="3"/>
        <v>3</v>
      </c>
      <c r="H60" s="24">
        <f t="shared" si="4"/>
        <v>6</v>
      </c>
      <c r="I60" s="24">
        <f t="shared" si="5"/>
        <v>2</v>
      </c>
      <c r="J60" s="24">
        <f t="shared" si="6"/>
        <v>1</v>
      </c>
      <c r="K60" s="10"/>
      <c r="L60" s="15" t="str">
        <f>IF(COUNTIF('МО детально'!$G:$G,"*БУ «Радужнинская городская стоматологическая поликлиника»*"),"Участвует","")</f>
        <v/>
      </c>
      <c r="M60" s="15" t="str">
        <f>IF(COUNTIF('МО детально'!$K:$K,"*БУ «Радужнинская городская стоматологическая поликлиника»*"),"Участвует","")</f>
        <v/>
      </c>
      <c r="N60" s="15" t="str">
        <f>IF(COUNTIF('МО детально'!$O:$O,"*БУ «Радужнинская городская стоматологическая поликлиника»*"),"Участвует","")</f>
        <v>Участвует</v>
      </c>
      <c r="O60" s="15" t="str">
        <f>IF(COUNTIF('МО детально'!$S:$S,"*БУ «Радужнинская городская стоматологическая поликлиника»*"),"Участвует","")</f>
        <v>Участвует</v>
      </c>
      <c r="P60" s="15" t="s">
        <v>205</v>
      </c>
      <c r="Q60" s="15" t="str">
        <f>IF(COUNTIF('МО детально'!$AA:$AA,"*БУ «Радужнинская городская стоматологическая поликлиника»*"),"Участвует","")</f>
        <v/>
      </c>
      <c r="R60" s="15" t="str">
        <f>IF(COUNTIF('МО детально'!$AE:$AE,"*БУ «Радужнинская городская стоматологическая поликлиника»*"),"Участвует","")</f>
        <v>Участвует</v>
      </c>
      <c r="S60" s="15" t="s">
        <v>205</v>
      </c>
      <c r="T60" s="15"/>
      <c r="U60" s="15" t="str">
        <f>IF(COUNTIF('МО детально'!$AQ:$AQ,"*БУ «Радужнинская городская стоматологическая поликлиника»*"),"Участвует","")</f>
        <v>Участвует</v>
      </c>
      <c r="V60" s="15" t="str">
        <f>IF(COUNTIF('МО детально'!$AU:$AU,"*БУ «Радужнинская городская стоматологическая поликлиника»*"),"Участвует","")</f>
        <v>Участвует</v>
      </c>
      <c r="W60" s="15" t="str">
        <f>IF(COUNTIF('МО детально'!$AY:$AY,"*БУ «Радужнинская городская стоматологическая поликлиника»*"),"Участвует","")</f>
        <v>Участвует</v>
      </c>
      <c r="X60" s="15" t="str">
        <f>IF(COUNTIF('МО детально'!$BC:$BC,"*БУ «Радужнинская городская стоматологическая поликлиника»*"),"Участвует","")</f>
        <v>Участвует</v>
      </c>
      <c r="Y60" s="15" t="str">
        <f>IF(COUNTIF('МО детально'!$BG:$BG,"*БУ «Радужнинская городская стоматологическая поликлиника»*"),"Участвует","")</f>
        <v>Участвует</v>
      </c>
      <c r="Z60" s="15" t="str">
        <f>IF(COUNTIF('МО детально'!$BK:$BK,"*БУ «Радужнинская городская стоматологическая поликлиника»*"),"Участвует","")</f>
        <v/>
      </c>
      <c r="AA60" s="15" t="str">
        <f>IF(COUNTIF('МО детально'!$BO:$BO,"*БУ «Белоярская районная больница»*"),"Участвует","")</f>
        <v>Участвует</v>
      </c>
      <c r="AB60" s="15" t="s">
        <v>205</v>
      </c>
      <c r="AC60" s="15" t="str">
        <f>IF(COUNTIF('МО детально'!$BW:$BW,"*БУ «Радужнинская городская стоматологическая поликлиника»*"),"Участвует","")</f>
        <v>Участвует</v>
      </c>
      <c r="AD60" s="15" t="s">
        <v>205</v>
      </c>
    </row>
    <row r="61" spans="1:30" ht="45" x14ac:dyDescent="0.2">
      <c r="A61" s="24">
        <v>55</v>
      </c>
      <c r="B61" s="35" t="s">
        <v>128</v>
      </c>
      <c r="C61" s="36" t="s">
        <v>159</v>
      </c>
      <c r="D61" s="37">
        <f t="shared" si="0"/>
        <v>12</v>
      </c>
      <c r="E61" s="24">
        <f t="shared" si="1"/>
        <v>0</v>
      </c>
      <c r="F61" s="24">
        <f t="shared" si="2"/>
        <v>2</v>
      </c>
      <c r="G61" s="38">
        <f t="shared" si="3"/>
        <v>3</v>
      </c>
      <c r="H61" s="24">
        <f t="shared" si="4"/>
        <v>6</v>
      </c>
      <c r="I61" s="24">
        <f t="shared" si="5"/>
        <v>1</v>
      </c>
      <c r="J61" s="24">
        <f t="shared" si="6"/>
        <v>0</v>
      </c>
      <c r="K61" s="10"/>
      <c r="L61" s="15" t="str">
        <f>IF(COUNTIF('МО детально'!$G:$G,"*БУ «Окружной кардиологический диспансер «Центр диагностики и сердечно-сосудистой хирургии»*"),"Участвует","")</f>
        <v/>
      </c>
      <c r="M61" s="15" t="str">
        <f>IF(COUNTIF('МО детально'!$K:$K,"*БУ «Окружной кардиологический диспансер «Центр диагностики и сердечно-сосудистой хирургии»*"),"Участвует","")</f>
        <v/>
      </c>
      <c r="N61" s="15" t="str">
        <f>IF(COUNTIF('МО детально'!$O:$O,"*БУ «Окружной кардиологический диспансер «Центр диагностики и сердечно-сосудистой хирургии»*"),"Участвует","")</f>
        <v>Участвует</v>
      </c>
      <c r="O61" s="15" t="str">
        <f>IF(COUNTIF('МО детально'!$S:$S,"*БУ «Окружной кардиологический диспансер «Центр диагностики и сердечно-сосудистой хирургии»*"),"Участвует","")</f>
        <v>Участвует</v>
      </c>
      <c r="P61" s="15" t="s">
        <v>205</v>
      </c>
      <c r="Q61" s="15" t="str">
        <f>IF(COUNTIF('МО детально'!$AA:$AA,"*БУ «Окружной кардиологический диспансер «Центр диагностики и сердечно-сосудистой хирургии»*"),"Участвует","")</f>
        <v/>
      </c>
      <c r="R61" s="15" t="str">
        <f>IF(COUNTIF('МО детально'!$AE:$AE,"*БУ «Окружной кардиологический диспансер «Центр диагностики и сердечно-сосудистой хирургии»*"),"Участвует","")</f>
        <v>Участвует</v>
      </c>
      <c r="S61" s="15" t="s">
        <v>205</v>
      </c>
      <c r="T61" s="15"/>
      <c r="U61" s="15" t="str">
        <f>IF(COUNTIF('МО детально'!$AQ:$AQ,"*БУ «Окружной кардиологический диспансер «Центр диагностики и сердечно-сосудистой хирургии»*"),"Участвует","")</f>
        <v>Участвует</v>
      </c>
      <c r="V61" s="15" t="str">
        <f>IF(COUNTIF('МО детально'!$AU:$AU,"*БУ «Окружной кардиологический диспансер «Центр диагностики и сердечно-сосудистой хирургии»*"),"Участвует","")</f>
        <v/>
      </c>
      <c r="W61" s="15" t="str">
        <f>IF(COUNTIF('МО детально'!$AY:$AY,"*БУ «Окружной кардиологический диспансер «Центр диагностики и сердечно-сосудистой хирургии»*"),"Участвует","")</f>
        <v>Участвует</v>
      </c>
      <c r="X61" s="15" t="str">
        <f>IF(COUNTIF('МО детально'!$BC:$BC,"*БУ «Окружной кардиологический диспансер «Центр диагностики и сердечно-сосудистой хирургии»*"),"Участвует","")</f>
        <v>Участвует</v>
      </c>
      <c r="Y61" s="15" t="str">
        <f>IF(COUNTIF('МО детально'!$BG:$BG,"*БУ «Окружной кардиологический диспансер «Центр диагностики и сердечно-сосудистой хирургии»*"),"Участвует","")</f>
        <v>Участвует</v>
      </c>
      <c r="Z61" s="15" t="str">
        <f>IF(COUNTIF('МО детально'!$BK:$BK,"*БУ «Окружной кардиологический диспансер «Центр диагностики и сердечно-сосудистой хирургии»*"),"Участвует","")</f>
        <v>Участвует</v>
      </c>
      <c r="AA61" s="15" t="str">
        <f>IF(COUNTIF('МО детально'!$BO:$BO,"*БУ «Белоярская районная больница»*"),"Участвует","")</f>
        <v>Участвует</v>
      </c>
      <c r="AB61" s="15"/>
      <c r="AC61" s="15" t="str">
        <f>IF(COUNTIF('МО детально'!$BW:$BW,"*БУ «Окружной кардиологический диспансер «Центр диагностики и сердечно-сосудистой хирургии»*"),"Участвует","")</f>
        <v>Участвует</v>
      </c>
      <c r="AD61" s="15"/>
    </row>
    <row r="62" spans="1:30" ht="30" x14ac:dyDescent="0.2">
      <c r="A62" s="24">
        <v>56</v>
      </c>
      <c r="B62" s="35" t="s">
        <v>128</v>
      </c>
      <c r="C62" s="36" t="s">
        <v>163</v>
      </c>
      <c r="D62" s="37">
        <f t="shared" si="0"/>
        <v>13</v>
      </c>
      <c r="E62" s="24">
        <f t="shared" si="1"/>
        <v>1</v>
      </c>
      <c r="F62" s="24">
        <f t="shared" si="2"/>
        <v>2</v>
      </c>
      <c r="G62" s="38">
        <f t="shared" si="3"/>
        <v>3</v>
      </c>
      <c r="H62" s="24">
        <f t="shared" si="4"/>
        <v>6</v>
      </c>
      <c r="I62" s="24">
        <f t="shared" si="5"/>
        <v>1</v>
      </c>
      <c r="J62" s="24">
        <f t="shared" si="6"/>
        <v>0</v>
      </c>
      <c r="K62" s="10" t="s">
        <v>205</v>
      </c>
      <c r="L62" s="15" t="str">
        <f>IF(COUNTIF('МО детально'!$G:$G,"*БУ «Сургутская городская клиническая больница»*"),"Участвует","")</f>
        <v/>
      </c>
      <c r="M62" s="15" t="str">
        <f>IF(COUNTIF('МО детально'!$K:$K,"*БУ «Сургутская городская клиническая больница»*"),"Участвует","")</f>
        <v/>
      </c>
      <c r="N62" s="15" t="str">
        <f>IF(COUNTIF('МО детально'!$O:$O,"*БУ «Сургутская городская клиническая больница»*"),"Участвует","")</f>
        <v>Участвует</v>
      </c>
      <c r="O62" s="15" t="str">
        <f>IF(COUNTIF('МО детально'!$S:$S,"*БУ «Сургутская городская клиническая больница»*"),"Участвует","")</f>
        <v>Участвует</v>
      </c>
      <c r="P62" s="15" t="s">
        <v>205</v>
      </c>
      <c r="Q62" s="15" t="str">
        <f>IF(COUNTIF('МО детально'!$AA:$AA,"*БУ «Сургутская городская клиническая больница»*"),"Участвует","")</f>
        <v/>
      </c>
      <c r="R62" s="15" t="str">
        <f>IF(COUNTIF('МО детально'!$AE:$AE,"*БУ «Сургутская городская клиническая больница»*"),"Участвует","")</f>
        <v>Участвует</v>
      </c>
      <c r="S62" s="15" t="s">
        <v>205</v>
      </c>
      <c r="T62" s="15"/>
      <c r="U62" s="15" t="str">
        <f>IF(COUNTIF('МО детально'!$AQ:$AQ,"*БУ «Сургутская городская клиническая больница»*"),"Участвует","")</f>
        <v>Участвует</v>
      </c>
      <c r="V62" s="15" t="str">
        <f>IF(COUNTIF('МО детально'!$AU:$AU,"*БУ «Сургутская городская клиническая больница»*"),"Участвует","")</f>
        <v/>
      </c>
      <c r="W62" s="15" t="str">
        <f>IF(COUNTIF('МО детально'!$AY:$AY,"*БУ «Сургутская городская клиническая больница»*"),"Участвует","")</f>
        <v>Участвует</v>
      </c>
      <c r="X62" s="15" t="str">
        <f>IF(COUNTIF('МО детально'!$BC:$BC,"*БУ «Сургутская городская клиническая больница»*"),"Участвует","")</f>
        <v>Участвует</v>
      </c>
      <c r="Y62" s="15" t="str">
        <f>IF(COUNTIF('МО детально'!$BG:$BG,"*БУ «Сургутская городская клиническая больница»*"),"Участвует","")</f>
        <v>Участвует</v>
      </c>
      <c r="Z62" s="15" t="str">
        <f>IF(COUNTIF('МО детально'!$BK:$BK,"*БУ «Сургутская городская клиническая больница»*"),"Участвует","")</f>
        <v>Участвует</v>
      </c>
      <c r="AA62" s="15" t="str">
        <f>IF(COUNTIF('МО детально'!$BO:$BO,"*БУ «Белоярская районная больница»*"),"Участвует","")</f>
        <v>Участвует</v>
      </c>
      <c r="AB62" s="15"/>
      <c r="AC62" s="15" t="str">
        <f>IF(COUNTIF('МО детально'!$BW:$BW,"*БУ «Сургутская городская клиническая больница»*"),"Участвует","")</f>
        <v>Участвует</v>
      </c>
      <c r="AD62" s="15"/>
    </row>
    <row r="63" spans="1:30" ht="30" x14ac:dyDescent="0.2">
      <c r="A63" s="24">
        <v>57</v>
      </c>
      <c r="B63" s="35" t="s">
        <v>128</v>
      </c>
      <c r="C63" s="36" t="s">
        <v>154</v>
      </c>
      <c r="D63" s="37">
        <f t="shared" si="0"/>
        <v>17</v>
      </c>
      <c r="E63" s="24">
        <f t="shared" si="1"/>
        <v>1</v>
      </c>
      <c r="F63" s="24">
        <f t="shared" si="2"/>
        <v>3</v>
      </c>
      <c r="G63" s="38">
        <f t="shared" si="3"/>
        <v>3</v>
      </c>
      <c r="H63" s="24">
        <f t="shared" si="4"/>
        <v>7</v>
      </c>
      <c r="I63" s="24">
        <f t="shared" si="5"/>
        <v>2</v>
      </c>
      <c r="J63" s="24">
        <f t="shared" si="6"/>
        <v>1</v>
      </c>
      <c r="K63" s="10" t="s">
        <v>205</v>
      </c>
      <c r="L63" s="15" t="str">
        <f>IF(COUNTIF('МО детально'!$G:$G,"*БУ «Сургутская городская клиническая поликлиника № 1»*"),"Участвует","")</f>
        <v/>
      </c>
      <c r="M63" s="15" t="str">
        <f>IF(COUNTIF('МО детально'!$K:$K,"*БУ «Сургутская городская клиническая поликлиника № 1»*"),"Участвует","")</f>
        <v>Участвует</v>
      </c>
      <c r="N63" s="15" t="str">
        <f>IF(COUNTIF('МО детально'!$O:$O,"*БУ «Сургутская городская клиническая поликлиника № 1»*"),"Участвует","")</f>
        <v>Участвует</v>
      </c>
      <c r="O63" s="15" t="str">
        <f>IF(COUNTIF('МО детально'!$S:$S,"*БУ «Сургутская городская клиническая поликлиника № 1»*"),"Участвует","")</f>
        <v>Участвует</v>
      </c>
      <c r="P63" s="15" t="s">
        <v>205</v>
      </c>
      <c r="Q63" s="15" t="str">
        <f>IF(COUNTIF('МО детально'!$AA:$AA,"*БУ «Сургутская городская клиническая поликлиника № 1»*"),"Участвует","")</f>
        <v/>
      </c>
      <c r="R63" s="15" t="str">
        <f>IF(COUNTIF('МО детально'!$AE:$AE,"*БУ «Сургутская городская клиническая поликлиника № 1»*"),"Участвует","")</f>
        <v>Участвует</v>
      </c>
      <c r="S63" s="15" t="s">
        <v>205</v>
      </c>
      <c r="T63" s="15"/>
      <c r="U63" s="15" t="str">
        <f>IF(COUNTIF('МО детально'!$AQ:$AQ,"*БУ «Сургутская городская клиническая поликлиника № 1»*"),"Участвует","")</f>
        <v>Участвует</v>
      </c>
      <c r="V63" s="15" t="str">
        <f>IF(COUNTIF('МО детально'!$AU:$AU,"*БУ «Сургутская городская клиническая поликлиника № 1»*"),"Участвует","")</f>
        <v>Участвует</v>
      </c>
      <c r="W63" s="15" t="str">
        <f>IF(COUNTIF('МО детально'!$AY:$AY,"*БУ «Сургутская городская клиническая поликлиника № 1»*"),"Участвует","")</f>
        <v>Участвует</v>
      </c>
      <c r="X63" s="15" t="str">
        <f>IF(COUNTIF('МО детально'!$BC:$BC,"*БУ «Сургутская городская клиническая поликлиника № 1»*"),"Участвует","")</f>
        <v>Участвует</v>
      </c>
      <c r="Y63" s="15" t="str">
        <f>IF(COUNTIF('МО детально'!$BG:$BG,"*БУ «Сургутская городская клиническая поликлиника № 1»*"),"Участвует","")</f>
        <v>Участвует</v>
      </c>
      <c r="Z63" s="15" t="str">
        <f>IF(COUNTIF('МО детально'!$BK:$BK,"*БУ «Сургутская городская клиническая поликлиника № 1»*"),"Участвует","")</f>
        <v>Участвует</v>
      </c>
      <c r="AA63" s="15" t="str">
        <f>IF(COUNTIF('МО детально'!$BO:$BO,"*БУ «Белоярская районная больница»*"),"Участвует","")</f>
        <v>Участвует</v>
      </c>
      <c r="AB63" s="15" t="s">
        <v>205</v>
      </c>
      <c r="AC63" s="15" t="str">
        <f>IF(COUNTIF('МО детально'!$BW:$BW,"*БУ «Сургутская городская клиническая поликлиника № 1»*"),"Участвует","")</f>
        <v>Участвует</v>
      </c>
      <c r="AD63" s="15" t="s">
        <v>205</v>
      </c>
    </row>
    <row r="64" spans="1:30" ht="30" x14ac:dyDescent="0.2">
      <c r="A64" s="24">
        <v>58</v>
      </c>
      <c r="B64" s="35" t="s">
        <v>128</v>
      </c>
      <c r="C64" s="36" t="s">
        <v>156</v>
      </c>
      <c r="D64" s="37">
        <f t="shared" si="0"/>
        <v>17</v>
      </c>
      <c r="E64" s="24">
        <f t="shared" si="1"/>
        <v>1</v>
      </c>
      <c r="F64" s="24">
        <f t="shared" si="2"/>
        <v>3</v>
      </c>
      <c r="G64" s="38">
        <f t="shared" si="3"/>
        <v>3</v>
      </c>
      <c r="H64" s="24">
        <f t="shared" si="4"/>
        <v>7</v>
      </c>
      <c r="I64" s="24">
        <f t="shared" si="5"/>
        <v>2</v>
      </c>
      <c r="J64" s="24">
        <f t="shared" si="6"/>
        <v>1</v>
      </c>
      <c r="K64" s="10" t="s">
        <v>205</v>
      </c>
      <c r="L64" s="15" t="str">
        <f>IF(COUNTIF('МО детально'!$G:$G,"*БУ «Сургутская городская клиническая поликлиника № 2»*"),"Участвует","")</f>
        <v/>
      </c>
      <c r="M64" s="15" t="str">
        <f>IF(COUNTIF('МО детально'!$K:$K,"*БУ «Сургутская городская клиническая поликлиника № 2»*"),"Участвует","")</f>
        <v>Участвует</v>
      </c>
      <c r="N64" s="15" t="str">
        <f>IF(COUNTIF('МО детально'!$O:$O,"*БУ «Сургутская городская клиническая поликлиника № 2»*"),"Участвует","")</f>
        <v>Участвует</v>
      </c>
      <c r="O64" s="15" t="str">
        <f>IF(COUNTIF('МО детально'!$S:$S,"*БУ «Сургутская городская клиническая поликлиника № 2»*"),"Участвует","")</f>
        <v>Участвует</v>
      </c>
      <c r="P64" s="15" t="s">
        <v>205</v>
      </c>
      <c r="Q64" s="15" t="str">
        <f>IF(COUNTIF('МО детально'!$AA:$AA,"*БУ «Сургутская городская клиническая поликлиника № 2»*"),"Участвует","")</f>
        <v/>
      </c>
      <c r="R64" s="15" t="str">
        <f>IF(COUNTIF('МО детально'!$AE:$AE,"*БУ «Сургутская городская клиническая поликлиника № 2»*"),"Участвует","")</f>
        <v>Участвует</v>
      </c>
      <c r="S64" s="15" t="s">
        <v>205</v>
      </c>
      <c r="T64" s="15"/>
      <c r="U64" s="15" t="str">
        <f>IF(COUNTIF('МО детально'!$AQ:$AQ,"*БУ «Сургутская городская клиническая поликлиника № 2»*"),"Участвует","")</f>
        <v>Участвует</v>
      </c>
      <c r="V64" s="15" t="str">
        <f>IF(COUNTIF('МО детально'!$AU:$AU,"*БУ «Сургутская городская клиническая поликлиника № 2»*"),"Участвует","")</f>
        <v>Участвует</v>
      </c>
      <c r="W64" s="15" t="str">
        <f>IF(COUNTIF('МО детально'!$AY:$AY,"*БУ «Сургутская городская клиническая поликлиника № 2»*"),"Участвует","")</f>
        <v>Участвует</v>
      </c>
      <c r="X64" s="15" t="str">
        <f>IF(COUNTIF('МО детально'!$BC:$BC,"*БУ «Сургутская городская клиническая поликлиника № 2»*"),"Участвует","")</f>
        <v>Участвует</v>
      </c>
      <c r="Y64" s="15" t="str">
        <f>IF(COUNTIF('МО детально'!$BG:$BG,"*БУ «Сургутская городская клиническая поликлиника № 2»*"),"Участвует","")</f>
        <v>Участвует</v>
      </c>
      <c r="Z64" s="15" t="str">
        <f>IF(COUNTIF('МО детально'!$BK:$BK,"*БУ «Сургутская городская клиническая поликлиника № 2»*"),"Участвует","")</f>
        <v>Участвует</v>
      </c>
      <c r="AA64" s="15" t="str">
        <f>IF(COUNTIF('МО детально'!$BO:$BO,"*БУ «Белоярская районная больница»*"),"Участвует","")</f>
        <v>Участвует</v>
      </c>
      <c r="AB64" s="15" t="s">
        <v>205</v>
      </c>
      <c r="AC64" s="15" t="str">
        <f>IF(COUNTIF('МО детально'!$BW:$BW,"*БУ «Сургутская городская клиническая поликлиника № 2»*"),"Участвует","")</f>
        <v>Участвует</v>
      </c>
      <c r="AD64" s="15" t="s">
        <v>205</v>
      </c>
    </row>
    <row r="65" spans="1:30" ht="30" x14ac:dyDescent="0.2">
      <c r="A65" s="24">
        <v>59</v>
      </c>
      <c r="B65" s="35" t="s">
        <v>128</v>
      </c>
      <c r="C65" s="36" t="s">
        <v>158</v>
      </c>
      <c r="D65" s="37">
        <f t="shared" si="0"/>
        <v>17</v>
      </c>
      <c r="E65" s="24">
        <f t="shared" si="1"/>
        <v>1</v>
      </c>
      <c r="F65" s="24">
        <f t="shared" si="2"/>
        <v>3</v>
      </c>
      <c r="G65" s="38">
        <f t="shared" si="3"/>
        <v>3</v>
      </c>
      <c r="H65" s="24">
        <f t="shared" si="4"/>
        <v>7</v>
      </c>
      <c r="I65" s="24">
        <f t="shared" si="5"/>
        <v>2</v>
      </c>
      <c r="J65" s="24">
        <f t="shared" si="6"/>
        <v>1</v>
      </c>
      <c r="K65" s="10" t="s">
        <v>205</v>
      </c>
      <c r="L65" s="15" t="str">
        <f>IF(COUNTIF('МО детально'!$G:$G,"*БУ «Сургутская городская клиническая поликлиника № 3»*"),"Участвует","")</f>
        <v/>
      </c>
      <c r="M65" s="15" t="str">
        <f>IF(COUNTIF('МО детально'!$K:$K,"*БУ «Сургутская городская клиническая поликлиника № 3»*"),"Участвует","")</f>
        <v>Участвует</v>
      </c>
      <c r="N65" s="15" t="str">
        <f>IF(COUNTIF('МО детально'!$O:$O,"*БУ «Сургутская городская клиническая поликлиника № 3»*"),"Участвует","")</f>
        <v>Участвует</v>
      </c>
      <c r="O65" s="15" t="str">
        <f>IF(COUNTIF('МО детально'!$S:$S,"*БУ «Сургутская городская клиническая поликлиника № 3»*"),"Участвует","")</f>
        <v>Участвует</v>
      </c>
      <c r="P65" s="15" t="s">
        <v>205</v>
      </c>
      <c r="Q65" s="15" t="str">
        <f>IF(COUNTIF('МО детально'!$AA:$AA,"*БУ «Сургутская городская клиническая поликлиника № 3»*"),"Участвует","")</f>
        <v/>
      </c>
      <c r="R65" s="15" t="str">
        <f>IF(COUNTIF('МО детально'!$AE:$AE,"*БУ «Сургутская городская клиническая поликлиника № 3»*"),"Участвует","")</f>
        <v>Участвует</v>
      </c>
      <c r="S65" s="15" t="s">
        <v>205</v>
      </c>
      <c r="T65" s="15"/>
      <c r="U65" s="15" t="str">
        <f>IF(COUNTIF('МО детально'!$AQ:$AQ,"*БУ «Сургутская городская клиническая поликлиника № 3»*"),"Участвует","")</f>
        <v>Участвует</v>
      </c>
      <c r="V65" s="15" t="str">
        <f>IF(COUNTIF('МО детально'!$AU:$AU,"*БУ «Сургутская городская клиническая поликлиника № 3»*"),"Участвует","")</f>
        <v>Участвует</v>
      </c>
      <c r="W65" s="15" t="str">
        <f>IF(COUNTIF('МО детально'!$AY:$AY,"*БУ «Сургутская городская клиническая поликлиника № 3»*"),"Участвует","")</f>
        <v>Участвует</v>
      </c>
      <c r="X65" s="15" t="str">
        <f>IF(COUNTIF('МО детально'!$BC:$BC,"*БУ «Сургутская городская клиническая поликлиника № 3»*"),"Участвует","")</f>
        <v>Участвует</v>
      </c>
      <c r="Y65" s="15" t="str">
        <f>IF(COUNTIF('МО детально'!$BG:$BG,"*БУ «Сургутская городская клиническая поликлиника № 3»*"),"Участвует","")</f>
        <v>Участвует</v>
      </c>
      <c r="Z65" s="15" t="str">
        <f>IF(COUNTIF('МО детально'!$BK:$BK,"*БУ «Сургутская городская клиническая поликлиника № 3»*"),"Участвует","")</f>
        <v>Участвует</v>
      </c>
      <c r="AA65" s="15" t="str">
        <f>IF(COUNTIF('МО детально'!$BO:$BO,"*БУ «Белоярская районная больница»*"),"Участвует","")</f>
        <v>Участвует</v>
      </c>
      <c r="AB65" s="15" t="s">
        <v>205</v>
      </c>
      <c r="AC65" s="15" t="str">
        <f>IF(COUNTIF('МО детально'!$BW:$BW,"*БУ «Сургутская городская клиническая поликлиника № 3»*"),"Участвует","")</f>
        <v>Участвует</v>
      </c>
      <c r="AD65" s="15" t="s">
        <v>205</v>
      </c>
    </row>
    <row r="66" spans="1:30" ht="30" x14ac:dyDescent="0.2">
      <c r="A66" s="24">
        <v>60</v>
      </c>
      <c r="B66" s="35" t="s">
        <v>128</v>
      </c>
      <c r="C66" s="36" t="s">
        <v>161</v>
      </c>
      <c r="D66" s="37">
        <f t="shared" si="0"/>
        <v>17</v>
      </c>
      <c r="E66" s="24">
        <f t="shared" si="1"/>
        <v>1</v>
      </c>
      <c r="F66" s="24">
        <f t="shared" si="2"/>
        <v>3</v>
      </c>
      <c r="G66" s="38">
        <f t="shared" si="3"/>
        <v>3</v>
      </c>
      <c r="H66" s="24">
        <f t="shared" si="4"/>
        <v>7</v>
      </c>
      <c r="I66" s="24">
        <f t="shared" si="5"/>
        <v>2</v>
      </c>
      <c r="J66" s="24">
        <f t="shared" si="6"/>
        <v>1</v>
      </c>
      <c r="K66" s="10" t="s">
        <v>205</v>
      </c>
      <c r="L66" s="15" t="str">
        <f>IF(COUNTIF('МО детально'!$G:$G,"*БУ «Сургутская городская клиническая поликлиника № 4»*"),"Участвует","")</f>
        <v/>
      </c>
      <c r="M66" s="15" t="str">
        <f>IF(COUNTIF('МО детально'!$K:$K,"*БУ «Сургутская городская клиническая поликлиника № 4»*"),"Участвует","")</f>
        <v>Участвует</v>
      </c>
      <c r="N66" s="15" t="str">
        <f>IF(COUNTIF('МО детально'!$O:$O,"*БУ «Сургутская городская клиническая поликлиника № 4»*"),"Участвует","")</f>
        <v>Участвует</v>
      </c>
      <c r="O66" s="15" t="str">
        <f>IF(COUNTIF('МО детально'!$S:$S,"*БУ «Сургутская городская клиническая поликлиника № 4»*"),"Участвует","")</f>
        <v>Участвует</v>
      </c>
      <c r="P66" s="15" t="s">
        <v>205</v>
      </c>
      <c r="Q66" s="15" t="str">
        <f>IF(COUNTIF('МО детально'!$AA:$AA,"*БУ «Сургутская городская клиническая поликлиника № 4»*"),"Участвует","")</f>
        <v/>
      </c>
      <c r="R66" s="15" t="str">
        <f>IF(COUNTIF('МО детально'!$AE:$AE,"*БУ «Сургутская городская клиническая поликлиника № 4»*"),"Участвует","")</f>
        <v>Участвует</v>
      </c>
      <c r="S66" s="15" t="s">
        <v>205</v>
      </c>
      <c r="T66" s="15"/>
      <c r="U66" s="15" t="str">
        <f>IF(COUNTIF('МО детально'!$AQ:$AQ,"*БУ «Сургутская городская клиническая поликлиника № 4»*"),"Участвует","")</f>
        <v>Участвует</v>
      </c>
      <c r="V66" s="15" t="str">
        <f>IF(COUNTIF('МО детально'!$AU:$AU,"*БУ «Сургутская городская клиническая поликлиника № 4»*"),"Участвует","")</f>
        <v>Участвует</v>
      </c>
      <c r="W66" s="15" t="str">
        <f>IF(COUNTIF('МО детально'!$AY:$AY,"*БУ «Сургутская городская клиническая поликлиника № 4»*"),"Участвует","")</f>
        <v>Участвует</v>
      </c>
      <c r="X66" s="15" t="str">
        <f>IF(COUNTIF('МО детально'!$BC:$BC,"*БУ «Сургутская городская клиническая поликлиника № 4»*"),"Участвует","")</f>
        <v>Участвует</v>
      </c>
      <c r="Y66" s="15" t="str">
        <f>IF(COUNTIF('МО детально'!$BG:$BG,"*БУ «Сургутская городская клиническая поликлиника № 4»*"),"Участвует","")</f>
        <v>Участвует</v>
      </c>
      <c r="Z66" s="15" t="str">
        <f>IF(COUNTIF('МО детально'!$BK:$BK,"*БУ «Сургутская городская клиническая поликлиника № 4»*"),"Участвует","")</f>
        <v>Участвует</v>
      </c>
      <c r="AA66" s="15" t="str">
        <f>IF(COUNTIF('МО детально'!$BO:$BO,"*БУ «Белоярская районная больница»*"),"Участвует","")</f>
        <v>Участвует</v>
      </c>
      <c r="AB66" s="15" t="s">
        <v>205</v>
      </c>
      <c r="AC66" s="15" t="str">
        <f>IF(COUNTIF('МО детально'!$BW:$BW,"*БУ «Сургутская городская клиническая поликлиника № 4»*"),"Участвует","")</f>
        <v>Участвует</v>
      </c>
      <c r="AD66" s="15" t="s">
        <v>205</v>
      </c>
    </row>
    <row r="67" spans="1:30" ht="30" x14ac:dyDescent="0.2">
      <c r="A67" s="24">
        <v>61</v>
      </c>
      <c r="B67" s="35" t="s">
        <v>128</v>
      </c>
      <c r="C67" s="36" t="s">
        <v>177</v>
      </c>
      <c r="D67" s="37">
        <f t="shared" si="0"/>
        <v>15</v>
      </c>
      <c r="E67" s="24">
        <f t="shared" si="1"/>
        <v>1</v>
      </c>
      <c r="F67" s="24">
        <f t="shared" si="2"/>
        <v>2</v>
      </c>
      <c r="G67" s="38">
        <f t="shared" si="3"/>
        <v>3</v>
      </c>
      <c r="H67" s="24">
        <f t="shared" si="4"/>
        <v>6</v>
      </c>
      <c r="I67" s="24">
        <f t="shared" si="5"/>
        <v>2</v>
      </c>
      <c r="J67" s="24">
        <f t="shared" si="6"/>
        <v>1</v>
      </c>
      <c r="K67" s="10" t="s">
        <v>205</v>
      </c>
      <c r="L67" s="15" t="str">
        <f>IF(COUNTIF('МО детально'!$G:$G,"*БУ «Сургутская городская клиническая поликлиника № 5»*"),"Участвует","")</f>
        <v/>
      </c>
      <c r="M67" s="15" t="str">
        <f>IF(COUNTIF('МО детально'!$K:$K,"*БУ «Сургутская городская клиническая поликлиника № 5»*"),"Участвует","")</f>
        <v/>
      </c>
      <c r="N67" s="15" t="str">
        <f>IF(COUNTIF('МО детально'!$O:$O,"*БУ «Сургутская городская клиническая поликлиника № 5»*"),"Участвует","")</f>
        <v>Участвует</v>
      </c>
      <c r="O67" s="15" t="str">
        <f>IF(COUNTIF('МО детально'!$S:$S,"*БУ «Сургутская городская клиническая поликлиника № 5»*"),"Участвует","")</f>
        <v>Участвует</v>
      </c>
      <c r="P67" s="15" t="s">
        <v>205</v>
      </c>
      <c r="Q67" s="15" t="str">
        <f>IF(COUNTIF('МО детально'!$AA:$AA,"*БУ «Сургутская городская клиническая поликлиника № 5»*"),"Участвует","")</f>
        <v/>
      </c>
      <c r="R67" s="15" t="str">
        <f>IF(COUNTIF('МО детально'!$AE:$AE,"*БУ «Сургутская городская клиническая поликлиника № 5»*"),"Участвует","")</f>
        <v>Участвует</v>
      </c>
      <c r="S67" s="15" t="s">
        <v>205</v>
      </c>
      <c r="T67" s="15"/>
      <c r="U67" s="15" t="str">
        <f>IF(COUNTIF('МО детально'!$AQ:$AQ,"*БУ «Сургутская городская клиническая поликлиника № 5»*"),"Участвует","")</f>
        <v>Участвует</v>
      </c>
      <c r="V67" s="15" t="str">
        <f>IF(COUNTIF('МО детально'!$AU:$AU,"*БУ «Сургутская городская клиническая поликлиника № 5»*"),"Участвует","")</f>
        <v>Участвует</v>
      </c>
      <c r="W67" s="15" t="str">
        <f>IF(COUNTIF('МО детально'!$AY:$AY,"*БУ «Сургутская городская клиническая поликлиника № 5»*"),"Участвует","")</f>
        <v>Участвует</v>
      </c>
      <c r="X67" s="15" t="str">
        <f>IF(COUNTIF('МО детально'!$BC:$BC,"*БУ «Сургутская городская клиническая поликлиника № 5»*"),"Участвует","")</f>
        <v>Участвует</v>
      </c>
      <c r="Y67" s="15" t="str">
        <f>IF(COUNTIF('МО детально'!$BG:$BG,"*БУ «Сургутская городская клиническая поликлиника № 5»*"),"Участвует","")</f>
        <v>Участвует</v>
      </c>
      <c r="Z67" s="15" t="str">
        <f>IF(COUNTIF('МО детально'!$BK:$BK,"*БУ «Сургутская городская клиническая поликлиника № 5»*"),"Участвует","")</f>
        <v/>
      </c>
      <c r="AA67" s="15" t="str">
        <f>IF(COUNTIF('МО детально'!$BO:$BO,"*БУ «Белоярская районная больница»*"),"Участвует","")</f>
        <v>Участвует</v>
      </c>
      <c r="AB67" s="15" t="s">
        <v>205</v>
      </c>
      <c r="AC67" s="15" t="str">
        <f>IF(COUNTIF('МО детально'!$BW:$BW,"*БУ «Сургутская городская клиническая поликлиника № 5»*"),"Участвует","")</f>
        <v>Участвует</v>
      </c>
      <c r="AD67" s="15" t="s">
        <v>205</v>
      </c>
    </row>
    <row r="68" spans="1:30" ht="45" x14ac:dyDescent="0.2">
      <c r="A68" s="24">
        <v>62</v>
      </c>
      <c r="B68" s="35" t="s">
        <v>128</v>
      </c>
      <c r="C68" s="36" t="s">
        <v>181</v>
      </c>
      <c r="D68" s="37">
        <f t="shared" si="0"/>
        <v>14</v>
      </c>
      <c r="E68" s="24">
        <f t="shared" si="1"/>
        <v>1</v>
      </c>
      <c r="F68" s="24">
        <f t="shared" si="2"/>
        <v>2</v>
      </c>
      <c r="G68" s="38">
        <f t="shared" si="3"/>
        <v>3</v>
      </c>
      <c r="H68" s="24">
        <f t="shared" si="4"/>
        <v>6</v>
      </c>
      <c r="I68" s="24">
        <f t="shared" si="5"/>
        <v>2</v>
      </c>
      <c r="J68" s="24">
        <f t="shared" si="6"/>
        <v>0</v>
      </c>
      <c r="K68" s="10" t="s">
        <v>205</v>
      </c>
      <c r="L68" s="15" t="str">
        <f>IF(COUNTIF('МО детально'!$G:$G,"*БУ «Сургутская городская клиническая станция скорой медицинской помощи»*"),"Участвует","")</f>
        <v/>
      </c>
      <c r="M68" s="15" t="str">
        <f>IF(COUNTIF('МО детально'!$K:$K,"*БУ «Сургутская городская клиническая станция скорой медицинской помощи»*"),"Участвует","")</f>
        <v/>
      </c>
      <c r="N68" s="15" t="str">
        <f>IF(COUNTIF('МО детально'!$O:$O,"*БУ «Сургутская городская клиническая станция скорой медицинской помощи»*"),"Участвует","")</f>
        <v>Участвует</v>
      </c>
      <c r="O68" s="15" t="str">
        <f>IF(COUNTIF('МО детально'!$S:$S,"*БУ «Сургутская городская клиническая станция скорой медицинской помощи»*"),"Участвует","")</f>
        <v>Участвует</v>
      </c>
      <c r="P68" s="15" t="s">
        <v>205</v>
      </c>
      <c r="Q68" s="15" t="str">
        <f>IF(COUNTIF('МО детально'!$AA:$AA,"*БУ «Сургутская городская клиническая станция скорой медицинской помощи»*"),"Участвует","")</f>
        <v/>
      </c>
      <c r="R68" s="15" t="str">
        <f>IF(COUNTIF('МО детально'!$AE:$AE,"*БУ «Сургутская городская клиническая станция скорой медицинской помощи»*"),"Участвует","")</f>
        <v>Участвует</v>
      </c>
      <c r="S68" s="15" t="s">
        <v>205</v>
      </c>
      <c r="T68" s="15"/>
      <c r="U68" s="15" t="str">
        <f>IF(COUNTIF('МО детально'!$AQ:$AQ,"*БУ «Сургутская городская клиническая станция скорой медицинской помощи»*"),"Участвует","")</f>
        <v>Участвует</v>
      </c>
      <c r="V68" s="15" t="str">
        <f>IF(COUNTIF('МО детально'!$AU:$AU,"*БУ «Сургутская городская клиническая станция скорой медицинской помощи»*"),"Участвует","")</f>
        <v>Участвует</v>
      </c>
      <c r="W68" s="15" t="str">
        <f>IF(COUNTIF('МО детально'!$AY:$AY,"*БУ «Сургутская городская клиническая станция скорой медицинской помощи»*"),"Участвует","")</f>
        <v>Участвует</v>
      </c>
      <c r="X68" s="15" t="str">
        <f>IF(COUNTIF('МО детально'!$BC:$BC,"*БУ «Сургутская городская клиническая станция скорой медицинской помощи»*"),"Участвует","")</f>
        <v>Участвует</v>
      </c>
      <c r="Y68" s="15" t="str">
        <f>IF(COUNTIF('МО детально'!$BG:$BG,"*БУ «Сургутская городская клиническая станция скорой медицинской помощи»*"),"Участвует","")</f>
        <v>Участвует</v>
      </c>
      <c r="Z68" s="15" t="str">
        <f>IF(COUNTIF('МО детально'!$BK:$BK,"*БУ «Сургутская городская клиническая станция скорой медицинской помощи»*"),"Участвует","")</f>
        <v/>
      </c>
      <c r="AA68" s="15" t="str">
        <f>IF(COUNTIF('МО детально'!$BO:$BO,"*БУ «Белоярская районная больница»*"),"Участвует","")</f>
        <v>Участвует</v>
      </c>
      <c r="AB68" s="15" t="s">
        <v>205</v>
      </c>
      <c r="AC68" s="15" t="str">
        <f>IF(COUNTIF('МО детально'!$BW:$BW,"*БУ «Сургутская городская клиническая станция скорой медицинской помощи»*"),"Участвует","")</f>
        <v>Участвует</v>
      </c>
      <c r="AD68" s="15"/>
    </row>
    <row r="69" spans="1:30" ht="45" x14ac:dyDescent="0.2">
      <c r="A69" s="24">
        <v>63</v>
      </c>
      <c r="B69" s="35" t="s">
        <v>128</v>
      </c>
      <c r="C69" s="36" t="s">
        <v>178</v>
      </c>
      <c r="D69" s="37">
        <f t="shared" si="0"/>
        <v>13</v>
      </c>
      <c r="E69" s="24">
        <f t="shared" si="1"/>
        <v>0</v>
      </c>
      <c r="F69" s="24">
        <f t="shared" si="2"/>
        <v>2</v>
      </c>
      <c r="G69" s="38">
        <f t="shared" si="3"/>
        <v>2</v>
      </c>
      <c r="H69" s="24">
        <f t="shared" si="4"/>
        <v>6</v>
      </c>
      <c r="I69" s="24">
        <f t="shared" si="5"/>
        <v>2</v>
      </c>
      <c r="J69" s="24">
        <f t="shared" si="6"/>
        <v>1</v>
      </c>
      <c r="K69" s="10"/>
      <c r="L69" s="15" t="str">
        <f>IF(COUNTIF('МО детально'!$G:$G,"*БУ «Сургутская городская клиническая стоматологическая поликлиника № 1»*"),"Участвует","")</f>
        <v/>
      </c>
      <c r="M69" s="15" t="str">
        <f>IF(COUNTIF('МО детально'!$K:$K,"*БУ «Сургутская городская клиническая стоматологическая поликлиника № 1»*"),"Участвует","")</f>
        <v/>
      </c>
      <c r="N69" s="15" t="str">
        <f>IF(COUNTIF('МО детально'!$O:$O,"*БУ «Сургутская городская клиническая стоматологическая поликлиника № 1»*"),"Участвует","")</f>
        <v>Участвует</v>
      </c>
      <c r="O69" s="15" t="str">
        <f>IF(COUNTIF('МО детально'!$S:$S,"*БУ «Сургутская городская клиническая стоматологическая поликлиника № 1»*"),"Участвует","")</f>
        <v>Участвует</v>
      </c>
      <c r="P69" s="15"/>
      <c r="Q69" s="15" t="str">
        <f>IF(COUNTIF('МО детально'!$AA:$AA,"*БУ «Сургутская городская клиническая стоматологическая поликлиника № 1»*"),"Участвует","")</f>
        <v/>
      </c>
      <c r="R69" s="15" t="str">
        <f>IF(COUNTIF('МО детально'!$AE:$AE,"*БУ «Сургутская городская клиническая стоматологическая поликлиника № 1»*"),"Участвует","")</f>
        <v>Участвует</v>
      </c>
      <c r="S69" s="15" t="s">
        <v>205</v>
      </c>
      <c r="T69" s="15"/>
      <c r="U69" s="15" t="str">
        <f>IF(COUNTIF('МО детально'!$AQ:$AQ,"*БУ «Сургутская городская клиническая стоматологическая поликлиника № 1»*"),"Участвует","")</f>
        <v>Участвует</v>
      </c>
      <c r="V69" s="15" t="str">
        <f>IF(COUNTIF('МО детально'!$AU:$AU,"*БУ «Сургутская городская клиническая стоматологическая поликлиника № 1»*"),"Участвует","")</f>
        <v>Участвует</v>
      </c>
      <c r="W69" s="15" t="str">
        <f>IF(COUNTIF('МО детально'!$AY:$AY,"*БУ «Сургутская городская клиническая стоматологическая поликлиника № 1»*"),"Участвует","")</f>
        <v>Участвует</v>
      </c>
      <c r="X69" s="15" t="str">
        <f>IF(COUNTIF('МО детально'!$BC:$BC,"*БУ «Сургутская городская клиническая стоматологическая поликлиника № 1»*"),"Участвует","")</f>
        <v>Участвует</v>
      </c>
      <c r="Y69" s="15" t="str">
        <f>IF(COUNTIF('МО детально'!$BG:$BG,"*БУ «Сургутская городская клиническая стоматологическая поликлиника № 1»*"),"Участвует","")</f>
        <v>Участвует</v>
      </c>
      <c r="Z69" s="15" t="str">
        <f>IF(COUNTIF('МО детально'!$BK:$BK,"*БУ «Сургутская городская клиническая стоматологическая поликлиника № 1»*"),"Участвует","")</f>
        <v/>
      </c>
      <c r="AA69" s="15" t="str">
        <f>IF(COUNTIF('МО детально'!$BO:$BO,"*БУ «Белоярская районная больница»*"),"Участвует","")</f>
        <v>Участвует</v>
      </c>
      <c r="AB69" s="15" t="s">
        <v>205</v>
      </c>
      <c r="AC69" s="15" t="str">
        <f>IF(COUNTIF('МО детально'!$BW:$BW,"*БУ «Сургутская городская клиническая стоматологическая поликлиника № 1»*"),"Участвует","")</f>
        <v>Участвует</v>
      </c>
      <c r="AD69" s="15" t="s">
        <v>205</v>
      </c>
    </row>
    <row r="70" spans="1:30" ht="45" x14ac:dyDescent="0.2">
      <c r="A70" s="24">
        <v>64</v>
      </c>
      <c r="B70" s="35" t="s">
        <v>128</v>
      </c>
      <c r="C70" s="36" t="s">
        <v>179</v>
      </c>
      <c r="D70" s="37">
        <f t="shared" si="0"/>
        <v>13</v>
      </c>
      <c r="E70" s="24">
        <f t="shared" si="1"/>
        <v>0</v>
      </c>
      <c r="F70" s="24">
        <f t="shared" si="2"/>
        <v>2</v>
      </c>
      <c r="G70" s="38">
        <f t="shared" si="3"/>
        <v>2</v>
      </c>
      <c r="H70" s="24">
        <f t="shared" si="4"/>
        <v>6</v>
      </c>
      <c r="I70" s="24">
        <f t="shared" si="5"/>
        <v>2</v>
      </c>
      <c r="J70" s="24">
        <f t="shared" si="6"/>
        <v>1</v>
      </c>
      <c r="K70" s="10"/>
      <c r="L70" s="15" t="str">
        <f>IF(COUNTIF('МО детально'!$G:$G,"*БУ «Сургутская городская стоматологическая поликлиника № 2 им. А.И. Бородина»*"),"Участвует","")</f>
        <v/>
      </c>
      <c r="M70" s="15" t="str">
        <f>IF(COUNTIF('МО детально'!$K:$K,"*БУ «Сургутская городская стоматологическая поликлиника № 2 им. А.И. Бородина»*"),"Участвует","")</f>
        <v/>
      </c>
      <c r="N70" s="15" t="str">
        <f>IF(COUNTIF('МО детально'!$O:$O,"*БУ «Сургутская городская стоматологическая поликлиника № 2 им. А.И. Бородина»*"),"Участвует","")</f>
        <v>Участвует</v>
      </c>
      <c r="O70" s="15" t="str">
        <f>IF(COUNTIF('МО детально'!$S:$S,"*БУ «Сургутская городская стоматологическая поликлиника № 2 им. А.И. Бородина»*"),"Участвует","")</f>
        <v>Участвует</v>
      </c>
      <c r="P70" s="15"/>
      <c r="Q70" s="15" t="str">
        <f>IF(COUNTIF('МО детально'!$AA:$AA,"*БУ «Сургутская городская стоматологическая поликлиника № 2 им. А.И. Бородина»*"),"Участвует","")</f>
        <v/>
      </c>
      <c r="R70" s="15" t="str">
        <f>IF(COUNTIF('МО детально'!$AE:$AE,"*БУ «Сургутская городская стоматологическая поликлиника № 2 им. А.И. Бородина»*"),"Участвует","")</f>
        <v>Участвует</v>
      </c>
      <c r="S70" s="15" t="s">
        <v>205</v>
      </c>
      <c r="T70" s="15"/>
      <c r="U70" s="15" t="str">
        <f>IF(COUNTIF('МО детально'!$AQ:$AQ,"*БУ «Сургутская городская стоматологическая поликлиника № 2 им. А.И. Бородина»*"),"Участвует","")</f>
        <v>Участвует</v>
      </c>
      <c r="V70" s="15" t="str">
        <f>IF(COUNTIF('МО детально'!$AU:$AU,"*БУ «Сургутская городская стоматологическая поликлиника № 2 им. А.И. Бородина»*"),"Участвует","")</f>
        <v>Участвует</v>
      </c>
      <c r="W70" s="15" t="str">
        <f>IF(COUNTIF('МО детально'!$AY:$AY,"*БУ «Сургутская городская стоматологическая поликлиника № 2 им. А.И. Бородина»*"),"Участвует","")</f>
        <v>Участвует</v>
      </c>
      <c r="X70" s="15" t="str">
        <f>IF(COUNTIF('МО детально'!$BC:$BC,"*БУ «Сургутская городская стоматологическая поликлиника № 2 им. А.И. Бородина»*"),"Участвует","")</f>
        <v>Участвует</v>
      </c>
      <c r="Y70" s="15" t="str">
        <f>IF(COUNTIF('МО детально'!$BG:$BG,"*БУ «Сургутская городская стоматологическая поликлиника № 2 им. А.И. Бородина»*"),"Участвует","")</f>
        <v>Участвует</v>
      </c>
      <c r="Z70" s="15" t="str">
        <f>IF(COUNTIF('МО детально'!$BK:$BK,"*БУ «Сургутская городская стоматологическая поликлиника № 2 им. А.И. Бородина»*"),"Участвует","")</f>
        <v/>
      </c>
      <c r="AA70" s="15" t="str">
        <f>IF(COUNTIF('МО детально'!$BO:$BO,"*БУ «Белоярская районная больница»*"),"Участвует","")</f>
        <v>Участвует</v>
      </c>
      <c r="AB70" s="15" t="s">
        <v>205</v>
      </c>
      <c r="AC70" s="15" t="str">
        <f>IF(COUNTIF('МО детально'!$BW:$BW,"*БУ «Сургутская городская стоматологическая поликлиника № 2 им. А.И. Бородина»*"),"Участвует","")</f>
        <v>Участвует</v>
      </c>
      <c r="AD70" s="15" t="s">
        <v>205</v>
      </c>
    </row>
    <row r="71" spans="1:30" ht="30" x14ac:dyDescent="0.2">
      <c r="A71" s="24">
        <v>65</v>
      </c>
      <c r="B71" s="35" t="s">
        <v>128</v>
      </c>
      <c r="C71" s="36" t="s">
        <v>165</v>
      </c>
      <c r="D71" s="37">
        <f t="shared" si="0"/>
        <v>11</v>
      </c>
      <c r="E71" s="24">
        <f t="shared" si="1"/>
        <v>0</v>
      </c>
      <c r="F71" s="24">
        <f t="shared" si="2"/>
        <v>3</v>
      </c>
      <c r="G71" s="38">
        <f t="shared" si="3"/>
        <v>2</v>
      </c>
      <c r="H71" s="24">
        <f t="shared" si="4"/>
        <v>5</v>
      </c>
      <c r="I71" s="24">
        <f t="shared" si="5"/>
        <v>1</v>
      </c>
      <c r="J71" s="24">
        <f t="shared" si="6"/>
        <v>0</v>
      </c>
      <c r="K71" s="10"/>
      <c r="L71" s="15" t="str">
        <f>IF(COUNTIF('МО детально'!$G:$G,"*БУ «Сургутская клиническая психоневрологическая больница»*"),"Участвует","")</f>
        <v/>
      </c>
      <c r="M71" s="15" t="str">
        <f>IF(COUNTIF('МО детально'!$K:$K,"*БУ «Сургутская клиническая психоневрологическая больница»*"),"Участвует","")</f>
        <v>Участвует</v>
      </c>
      <c r="N71" s="15" t="str">
        <f>IF(COUNTIF('МО детально'!$O:$O,"*БУ «Сургутская клиническая психоневрологическая больница»*"),"Участвует","")</f>
        <v>Участвует</v>
      </c>
      <c r="O71" s="15" t="str">
        <f>IF(COUNTIF('МО детально'!$S:$S,"*БУ «Сургутская клиническая психоневрологическая больница»*"),"Участвует","")</f>
        <v>Участвует</v>
      </c>
      <c r="P71" s="15"/>
      <c r="Q71" s="15" t="str">
        <f>IF(COUNTIF('МО детально'!$AA:$AA,"*БУ «Сургутская клиническая психоневрологическая больница»*"),"Участвует","")</f>
        <v/>
      </c>
      <c r="R71" s="15" t="str">
        <f>IF(COUNTIF('МО детально'!$AE:$AE,"*БУ «Сургутская клиническая психоневрологическая больница»*"),"Участвует","")</f>
        <v>Участвует</v>
      </c>
      <c r="S71" s="15" t="s">
        <v>205</v>
      </c>
      <c r="T71" s="15"/>
      <c r="U71" s="15" t="str">
        <f>IF(COUNTIF('МО детально'!$AQ:$AQ,"*БУ «Сургутская клиническая психоневрологическая больница»*"),"Участвует","")</f>
        <v>Участвует</v>
      </c>
      <c r="V71" s="15" t="str">
        <f>IF(COUNTIF('МО детально'!$AU:$AU,"*БУ «Сургутская клиническая психоневрологическая больница»*"),"Участвует","")</f>
        <v/>
      </c>
      <c r="W71" s="15" t="str">
        <f>IF(COUNTIF('МО детально'!$AY:$AY,"*БУ «Сургутская клиническая психоневрологическая больница»*"),"Участвует","")</f>
        <v>Участвует</v>
      </c>
      <c r="X71" s="15" t="str">
        <f>IF(COUNTIF('МО детально'!$BC:$BC,"*БУ «Сургутская клиническая психоневрологическая больница»*"),"Участвует","")</f>
        <v>Участвует</v>
      </c>
      <c r="Y71" s="15" t="str">
        <f>IF(COUNTIF('МО детально'!$BG:$BG,"*БУ «Сургутская клиническая психоневрологическая больница»*"),"Участвует","")</f>
        <v>Участвует</v>
      </c>
      <c r="Z71" s="15" t="str">
        <f>IF(COUNTIF('МО детально'!$BK:$BK,"*БУ «Сургутская клиническая психоневрологическая больница»*"),"Участвует","")</f>
        <v/>
      </c>
      <c r="AA71" s="15" t="str">
        <f>IF(COUNTIF('МО детально'!$BO:$BO,"*БУ «Белоярская районная больница»*"),"Участвует","")</f>
        <v>Участвует</v>
      </c>
      <c r="AB71" s="15"/>
      <c r="AC71" s="15" t="str">
        <f>IF(COUNTIF('МО детально'!$BW:$BW,"*БУ «Сургутская клиническая психоневрологическая больница»*"),"Участвует","")</f>
        <v>Участвует</v>
      </c>
      <c r="AD71" s="15"/>
    </row>
    <row r="72" spans="1:30" ht="30" x14ac:dyDescent="0.2">
      <c r="A72" s="24">
        <v>66</v>
      </c>
      <c r="B72" s="35" t="s">
        <v>128</v>
      </c>
      <c r="C72" s="36" t="s">
        <v>170</v>
      </c>
      <c r="D72" s="37">
        <f t="shared" si="0"/>
        <v>12</v>
      </c>
      <c r="E72" s="24">
        <f t="shared" si="1"/>
        <v>0</v>
      </c>
      <c r="F72" s="24">
        <f t="shared" si="2"/>
        <v>2</v>
      </c>
      <c r="G72" s="38">
        <f t="shared" si="3"/>
        <v>3</v>
      </c>
      <c r="H72" s="24">
        <f t="shared" si="4"/>
        <v>6</v>
      </c>
      <c r="I72" s="24">
        <f t="shared" si="5"/>
        <v>1</v>
      </c>
      <c r="J72" s="24">
        <f t="shared" si="6"/>
        <v>0</v>
      </c>
      <c r="K72" s="10"/>
      <c r="L72" s="15" t="str">
        <f>IF(COUNTIF('МО детально'!$G:$G,"*БУ «Сургутская клиническая травматологическая больница»*"),"Участвует","")</f>
        <v/>
      </c>
      <c r="M72" s="15" t="str">
        <f>IF(COUNTIF('МО детально'!$K:$K,"*БУ «Сургутская клиническая травматологическая больница»*"),"Участвует","")</f>
        <v/>
      </c>
      <c r="N72" s="15" t="str">
        <f>IF(COUNTIF('МО детально'!$O:$O,"*БУ «Сургутская клиническая травматологическая больница»*"),"Участвует","")</f>
        <v>Участвует</v>
      </c>
      <c r="O72" s="15" t="str">
        <f>IF(COUNTIF('МО детально'!$S:$S,"*БУ «Сургутская клиническая травматологическая больница»*"),"Участвует","")</f>
        <v>Участвует</v>
      </c>
      <c r="P72" s="15" t="s">
        <v>205</v>
      </c>
      <c r="Q72" s="15" t="str">
        <f>IF(COUNTIF('МО детально'!$AA:$AA,"*БУ «Сургутская клиническая травматологическая больница»*"),"Участвует","")</f>
        <v/>
      </c>
      <c r="R72" s="15" t="str">
        <f>IF(COUNTIF('МО детально'!$AE:$AE,"*БУ «Сургутская клиническая травматологическая больница»*"),"Участвует","")</f>
        <v>Участвует</v>
      </c>
      <c r="S72" s="15" t="s">
        <v>205</v>
      </c>
      <c r="T72" s="15"/>
      <c r="U72" s="15" t="str">
        <f>IF(COUNTIF('МО детально'!$AQ:$AQ,"*БУ «Сургутская клиническая травматологическая больница»*"),"Участвует","")</f>
        <v>Участвует</v>
      </c>
      <c r="V72" s="15" t="str">
        <f>IF(COUNTIF('МО детально'!$AU:$AU,"*БУ «Сургутская клиническая травматологическая больница»*"),"Участвует","")</f>
        <v/>
      </c>
      <c r="W72" s="15" t="str">
        <f>IF(COUNTIF('МО детально'!$AY:$AY,"*БУ «Сургутская клиническая травматологическая больница»*"),"Участвует","")</f>
        <v>Участвует</v>
      </c>
      <c r="X72" s="15" t="str">
        <f>IF(COUNTIF('МО детально'!$BC:$BC,"*БУ «Сургутская клиническая травматологическая больница»*"),"Участвует","")</f>
        <v>Участвует</v>
      </c>
      <c r="Y72" s="15" t="str">
        <f>IF(COUNTIF('МО детально'!$BG:$BG,"*БУ «Сургутская клиническая травматологическая больница»*"),"Участвует","")</f>
        <v>Участвует</v>
      </c>
      <c r="Z72" s="15" t="str">
        <f>IF(COUNTIF('МО детально'!$BK:$BK,"*БУ «Сургутская клиническая травматологическая больница»*"),"Участвует","")</f>
        <v>Участвует</v>
      </c>
      <c r="AA72" s="15" t="str">
        <f>IF(COUNTIF('МО детально'!$BO:$BO,"*БУ «Белоярская районная больница»*"),"Участвует","")</f>
        <v>Участвует</v>
      </c>
      <c r="AB72" s="15"/>
      <c r="AC72" s="15" t="str">
        <f>IF(COUNTIF('МО детально'!$BW:$BW,"*БУ «Сургутская клиническая травматологическая больница»*"),"Участвует","")</f>
        <v>Участвует</v>
      </c>
      <c r="AD72" s="15"/>
    </row>
    <row r="73" spans="1:30" ht="30" x14ac:dyDescent="0.2">
      <c r="A73" s="24">
        <v>67</v>
      </c>
      <c r="B73" s="35" t="s">
        <v>128</v>
      </c>
      <c r="C73" s="36" t="s">
        <v>129</v>
      </c>
      <c r="D73" s="37">
        <f t="shared" si="0"/>
        <v>14</v>
      </c>
      <c r="E73" s="24">
        <f t="shared" si="1"/>
        <v>1</v>
      </c>
      <c r="F73" s="24">
        <f t="shared" si="2"/>
        <v>3</v>
      </c>
      <c r="G73" s="38">
        <f t="shared" si="3"/>
        <v>3</v>
      </c>
      <c r="H73" s="24">
        <f t="shared" si="4"/>
        <v>6</v>
      </c>
      <c r="I73" s="24">
        <f t="shared" si="5"/>
        <v>1</v>
      </c>
      <c r="J73" s="24">
        <f t="shared" si="6"/>
        <v>0</v>
      </c>
      <c r="K73" s="10" t="s">
        <v>205</v>
      </c>
      <c r="L73" s="15" t="str">
        <f>IF(COUNTIF('МО детально'!$G:$G,"*БУ «Сургутская окружная клиническая больница»*"),"Участвует","")</f>
        <v>Участвует</v>
      </c>
      <c r="M73" s="15" t="str">
        <f>IF(COUNTIF('МО детально'!$K:$K,"*БУ «Сургутская окружная клиническая больница»*"),"Участвует","")</f>
        <v/>
      </c>
      <c r="N73" s="15" t="str">
        <f>IF(COUNTIF('МО детально'!$O:$O,"*БУ «Сургутская окружная клиническая больница»*"),"Участвует","")</f>
        <v>Участвует</v>
      </c>
      <c r="O73" s="15" t="str">
        <f>IF(COUNTIF('МО детально'!$S:$S,"*БУ «Сургутская окружная клиническая больница»*"),"Участвует","")</f>
        <v>Участвует</v>
      </c>
      <c r="P73" s="15" t="s">
        <v>205</v>
      </c>
      <c r="Q73" s="15" t="str">
        <f>IF(COUNTIF('МО детально'!$AA:$AA,"*БУ «Сургутская окружная клиническая больница»*"),"Участвует","")</f>
        <v/>
      </c>
      <c r="R73" s="15" t="str">
        <f>IF(COUNTIF('МО детально'!$AE:$AE,"*БУ «Сургутская окружная клиническая больница»*"),"Участвует","")</f>
        <v>Участвует</v>
      </c>
      <c r="S73" s="15" t="s">
        <v>205</v>
      </c>
      <c r="T73" s="15"/>
      <c r="U73" s="15" t="str">
        <f>IF(COUNTIF('МО детально'!$AQ:$AQ,"*БУ «Сургутская окружная клиническая больница»*"),"Участвует","")</f>
        <v>Участвует</v>
      </c>
      <c r="V73" s="15" t="str">
        <f>IF(COUNTIF('МО детально'!$AU:$AU,"*БУ «Сургутская окружная клиническая больница»*"),"Участвует","")</f>
        <v/>
      </c>
      <c r="W73" s="15" t="str">
        <f>IF(COUNTIF('МО детально'!$AY:$AY,"*БУ «Сургутская окружная клиническая больница»*"),"Участвует","")</f>
        <v>Участвует</v>
      </c>
      <c r="X73" s="15" t="str">
        <f>IF(COUNTIF('МО детально'!$BC:$BC,"*БУ «Сургутская окружная клиническая больница»*"),"Участвует","")</f>
        <v>Участвует</v>
      </c>
      <c r="Y73" s="15" t="str">
        <f>IF(COUNTIF('МО детально'!$BG:$BG,"*БУ «Сургутская окружная клиническая больница»*"),"Участвует","")</f>
        <v>Участвует</v>
      </c>
      <c r="Z73" s="15" t="str">
        <f>IF(COUNTIF('МО детально'!$BK:$BK,"*БУ «Сургутская окружная клиническая больница»*"),"Участвует","")</f>
        <v>Участвует</v>
      </c>
      <c r="AA73" s="15" t="str">
        <f>IF(COUNTIF('МО детально'!$BO:$BO,"*БУ «Белоярская районная больница»*"),"Участвует","")</f>
        <v>Участвует</v>
      </c>
      <c r="AB73" s="15"/>
      <c r="AC73" s="15" t="str">
        <f>IF(COUNTIF('МО детально'!$BW:$BW,"*БУ «Сургутская окружная клиническая больница»*"),"Участвует","")</f>
        <v>Участвует</v>
      </c>
      <c r="AD73" s="15"/>
    </row>
    <row r="74" spans="1:30" ht="30" x14ac:dyDescent="0.2">
      <c r="A74" s="24">
        <v>68</v>
      </c>
      <c r="B74" s="35" t="s">
        <v>128</v>
      </c>
      <c r="C74" s="36" t="s">
        <v>188</v>
      </c>
      <c r="D74" s="37">
        <f t="shared" si="0"/>
        <v>11</v>
      </c>
      <c r="E74" s="24">
        <f t="shared" si="1"/>
        <v>0</v>
      </c>
      <c r="F74" s="24">
        <f t="shared" si="2"/>
        <v>2</v>
      </c>
      <c r="G74" s="38">
        <f t="shared" si="3"/>
        <v>3</v>
      </c>
      <c r="H74" s="24">
        <f t="shared" si="4"/>
        <v>5</v>
      </c>
      <c r="I74" s="24">
        <f t="shared" si="5"/>
        <v>1</v>
      </c>
      <c r="J74" s="24">
        <f t="shared" si="6"/>
        <v>0</v>
      </c>
      <c r="K74" s="10"/>
      <c r="L74" s="15" t="str">
        <f>IF(COUNTIF('МО детально'!$G:$G,"*БУ «Сургутский клинический кожно-венерологический диспансер»*"),"Участвует","")</f>
        <v/>
      </c>
      <c r="M74" s="15" t="str">
        <f>IF(COUNTIF('МО детально'!$K:$K,"*БУ «Сургутский клинический кожно-венерологический диспансер»*"),"Участвует","")</f>
        <v/>
      </c>
      <c r="N74" s="15" t="str">
        <f>IF(COUNTIF('МО детально'!$O:$O,"*БУ «Сургутский клинический кожно-венерологический диспансер»*"),"Участвует","")</f>
        <v>Участвует</v>
      </c>
      <c r="O74" s="15" t="str">
        <f>IF(COUNTIF('МО детально'!$S:$S,"*БУ «Сургутский клинический кожно-венерологический диспансер»*"),"Участвует","")</f>
        <v>Участвует</v>
      </c>
      <c r="P74" s="15" t="s">
        <v>205</v>
      </c>
      <c r="Q74" s="15" t="str">
        <f>IF(COUNTIF('МО детально'!$AA:$AA,"*БУ «Сургутский клинический кожно-венерологический диспансер»*"),"Участвует","")</f>
        <v/>
      </c>
      <c r="R74" s="15" t="str">
        <f>IF(COUNTIF('МО детально'!$AE:$AE,"*БУ «Сургутский клинический кожно-венерологический диспансер»*"),"Участвует","")</f>
        <v>Участвует</v>
      </c>
      <c r="S74" s="15" t="s">
        <v>205</v>
      </c>
      <c r="T74" s="15"/>
      <c r="U74" s="15" t="str">
        <f>IF(COUNTIF('МО детально'!$AQ:$AQ,"*БУ «Сургутский клинический кожно-венерологический диспансер»*"),"Участвует","")</f>
        <v>Участвует</v>
      </c>
      <c r="V74" s="15" t="str">
        <f>IF(COUNTIF('МО детально'!$AU:$AU,"*БУ «Сургутский клинический кожно-венерологический диспансер»*"),"Участвует","")</f>
        <v/>
      </c>
      <c r="W74" s="15" t="str">
        <f>IF(COUNTIF('МО детально'!$AY:$AY,"*БУ «Сургутский клинический кожно-венерологический диспансер»*"),"Участвует","")</f>
        <v>Участвует</v>
      </c>
      <c r="X74" s="15" t="str">
        <f>IF(COUNTIF('МО детально'!$BC:$BC,"*БУ «Сургутский клинический кожно-венерологический диспансер»*"),"Участвует","")</f>
        <v>Участвует</v>
      </c>
      <c r="Y74" s="15" t="str">
        <f>IF(COUNTIF('МО детально'!$BG:$BG,"*БУ «Сургутский клинический кожно-венерологический диспансер»*"),"Участвует","")</f>
        <v>Участвует</v>
      </c>
      <c r="Z74" s="15" t="str">
        <f>IF(COUNTIF('МО детально'!$BK:$BK,"*БУ «Сургутский клинический кожно-венерологический диспансер»*"),"Участвует","")</f>
        <v/>
      </c>
      <c r="AA74" s="15" t="str">
        <f>IF(COUNTIF('МО детально'!$BO:$BO,"*БУ «Белоярская районная больница»*"),"Участвует","")</f>
        <v>Участвует</v>
      </c>
      <c r="AB74" s="15"/>
      <c r="AC74" s="15" t="str">
        <f>IF(COUNTIF('МО детально'!$BW:$BW,"*БУ «Сургутский клинический кожно-венерологический диспансер»*"),"Участвует","")</f>
        <v>Участвует</v>
      </c>
      <c r="AD74" s="15"/>
    </row>
    <row r="75" spans="1:30" ht="45" x14ac:dyDescent="0.2">
      <c r="A75" s="24">
        <v>69</v>
      </c>
      <c r="B75" s="35" t="s">
        <v>128</v>
      </c>
      <c r="C75" s="36" t="s">
        <v>182</v>
      </c>
      <c r="D75" s="37">
        <f t="shared" si="0"/>
        <v>12</v>
      </c>
      <c r="E75" s="24">
        <f t="shared" si="1"/>
        <v>1</v>
      </c>
      <c r="F75" s="24">
        <f t="shared" si="2"/>
        <v>2</v>
      </c>
      <c r="G75" s="38">
        <f t="shared" si="3"/>
        <v>3</v>
      </c>
      <c r="H75" s="24">
        <f t="shared" si="4"/>
        <v>5</v>
      </c>
      <c r="I75" s="24">
        <f t="shared" si="5"/>
        <v>1</v>
      </c>
      <c r="J75" s="24">
        <f t="shared" si="6"/>
        <v>0</v>
      </c>
      <c r="K75" s="10" t="s">
        <v>205</v>
      </c>
      <c r="L75" s="15" t="str">
        <f>IF(COUNTIF('МО детально'!$G:$G,"*БУ «Сургутский окружной клинический центр охраны материнства и детства»*"),"Участвует","")</f>
        <v/>
      </c>
      <c r="M75" s="15" t="str">
        <f>IF(COUNTIF('МО детально'!$K:$K,"*БУ «Сургутский окружной клинический центр охраны материнства и детства»*"),"Участвует","")</f>
        <v/>
      </c>
      <c r="N75" s="15" t="str">
        <f>IF(COUNTIF('МО детально'!$O:$O,"*БУ «Сургутский окружной клинический центр охраны материнства и детства»*"),"Участвует","")</f>
        <v>Участвует</v>
      </c>
      <c r="O75" s="15" t="str">
        <f>IF(COUNTIF('МО детально'!$S:$S,"*БУ «Сургутский окружной клинический центр охраны материнства и детства»*"),"Участвует","")</f>
        <v>Участвует</v>
      </c>
      <c r="P75" s="15" t="s">
        <v>205</v>
      </c>
      <c r="Q75" s="15" t="str">
        <f>IF(COUNTIF('МО детально'!$AA:$AA,"*БУ «Сургутский окружной клинический центр охраны материнства и детства»*"),"Участвует","")</f>
        <v/>
      </c>
      <c r="R75" s="15" t="str">
        <f>IF(COUNTIF('МО детально'!$AE:$AE,"*БУ «Сургутский окружной клинический центр охраны материнства и детства»*"),"Участвует","")</f>
        <v>Участвует</v>
      </c>
      <c r="S75" s="15" t="s">
        <v>205</v>
      </c>
      <c r="T75" s="15"/>
      <c r="U75" s="15" t="str">
        <f>IF(COUNTIF('МО детально'!$AQ:$AQ,"*БУ «Сургутский окружной клинический центр охраны материнства и детства»*"),"Участвует","")</f>
        <v>Участвует</v>
      </c>
      <c r="V75" s="15" t="str">
        <f>IF(COUNTIF('МО детально'!$AU:$AU,"*БУ «Сургутский окружной клинический центр охраны материнства и детства»*"),"Участвует","")</f>
        <v/>
      </c>
      <c r="W75" s="15" t="str">
        <f>IF(COUNTIF('МО детально'!$AY:$AY,"*БУ «Сургутский окружной клинический центр охраны материнства и детства»*"),"Участвует","")</f>
        <v>Участвует</v>
      </c>
      <c r="X75" s="15" t="str">
        <f>IF(COUNTIF('МО детально'!$BC:$BC,"*БУ «Сургутский окружной клинический центр охраны материнства и детства»*"),"Участвует","")</f>
        <v>Участвует</v>
      </c>
      <c r="Y75" s="15" t="str">
        <f>IF(COUNTIF('МО детально'!$BG:$BG,"*БУ «Сургутский окружной клинический центр охраны материнства и детства»*"),"Участвует","")</f>
        <v>Участвует</v>
      </c>
      <c r="Z75" s="15" t="str">
        <f>IF(COUNTIF('МО детально'!$BK:$BK,"*БУ «Сургутский окружной клинический центр охраны материнства и детства»*"),"Участвует","")</f>
        <v/>
      </c>
      <c r="AA75" s="15" t="str">
        <f>IF(COUNTIF('МО детально'!$BO:$BO,"*БУ «Белоярская районная больница»*"),"Участвует","")</f>
        <v>Участвует</v>
      </c>
      <c r="AB75" s="15"/>
      <c r="AC75" s="15" t="str">
        <f>IF(COUNTIF('МО детально'!$BW:$BW,"*БУ «Сургутский окружной клинический центр охраны материнства и детства»*"),"Участвует","")</f>
        <v>Участвует</v>
      </c>
      <c r="AD75" s="15"/>
    </row>
    <row r="76" spans="1:30" ht="15" x14ac:dyDescent="0.2">
      <c r="A76" s="24">
        <v>70</v>
      </c>
      <c r="B76" s="35" t="s">
        <v>128</v>
      </c>
      <c r="C76" s="36" t="s">
        <v>189</v>
      </c>
      <c r="D76" s="37">
        <f t="shared" si="0"/>
        <v>11</v>
      </c>
      <c r="E76" s="24">
        <f t="shared" si="1"/>
        <v>0</v>
      </c>
      <c r="F76" s="24">
        <f t="shared" si="2"/>
        <v>2</v>
      </c>
      <c r="G76" s="38">
        <f t="shared" si="3"/>
        <v>3</v>
      </c>
      <c r="H76" s="24">
        <f t="shared" si="4"/>
        <v>5</v>
      </c>
      <c r="I76" s="24">
        <f t="shared" si="5"/>
        <v>1</v>
      </c>
      <c r="J76" s="24">
        <f t="shared" si="6"/>
        <v>0</v>
      </c>
      <c r="K76" s="10"/>
      <c r="L76" s="15" t="str">
        <f>IF(COUNTIF('МО детально'!$G:$G,"*КУ «Станция переливания крови»*"),"Участвует","")</f>
        <v/>
      </c>
      <c r="M76" s="15" t="str">
        <f>IF(COUNTIF('МО детально'!$K:$K,"*КУ «Станция переливания крови»*"),"Участвует","")</f>
        <v/>
      </c>
      <c r="N76" s="15" t="str">
        <f>IF(COUNTIF('МО детально'!$O:$O,"*КУ «Станция переливания крови»*"),"Участвует","")</f>
        <v>Участвует</v>
      </c>
      <c r="O76" s="15" t="str">
        <f>IF(COUNTIF('МО детально'!$S:$S,"*КУ «Станция переливания крови»*"),"Участвует","")</f>
        <v>Участвует</v>
      </c>
      <c r="P76" s="15" t="s">
        <v>205</v>
      </c>
      <c r="Q76" s="15" t="str">
        <f>IF(COUNTIF('МО детально'!$AA:$AA,"*КУ «Станция переливания крови»*"),"Участвует","")</f>
        <v/>
      </c>
      <c r="R76" s="15" t="str">
        <f>IF(COUNTIF('МО детально'!$AE:$AE,"*КУ «Станция переливания крови»*"),"Участвует","")</f>
        <v>Участвует</v>
      </c>
      <c r="S76" s="15" t="s">
        <v>205</v>
      </c>
      <c r="T76" s="15"/>
      <c r="U76" s="15" t="str">
        <f>IF(COUNTIF('МО детально'!$AQ:$AQ,"*КУ «Станция переливания крови»*"),"Участвует","")</f>
        <v>Участвует</v>
      </c>
      <c r="V76" s="15" t="str">
        <f>IF(COUNTIF('МО детально'!$AU:$AU,"*КУ «Станция переливания крови»*"),"Участвует","")</f>
        <v/>
      </c>
      <c r="W76" s="15" t="str">
        <f>IF(COUNTIF('МО детально'!$AY:$AY,"*КУ «Станция переливания крови»*"),"Участвует","")</f>
        <v>Участвует</v>
      </c>
      <c r="X76" s="15" t="str">
        <f>IF(COUNTIF('МО детально'!$BC:$BC,"*КУ «Станция переливания крови»*"),"Участвует","")</f>
        <v>Участвует</v>
      </c>
      <c r="Y76" s="15" t="str">
        <f>IF(COUNTIF('МО детально'!$BG:$BG,"*КУ «Станция переливания крови»*"),"Участвует","")</f>
        <v>Участвует</v>
      </c>
      <c r="Z76" s="15" t="str">
        <f>IF(COUNTIF('МО детально'!$BK:$BK,"*КУ «Станция переливания крови»*"),"Участвует","")</f>
        <v/>
      </c>
      <c r="AA76" s="15" t="str">
        <f>IF(COUNTIF('МО детально'!$BO:$BO,"*БУ «Белоярская районная больница»*"),"Участвует","")</f>
        <v>Участвует</v>
      </c>
      <c r="AB76" s="15"/>
      <c r="AC76" s="15" t="str">
        <f>IF(COUNTIF('МО детально'!$BW:$BW,"*КУ «Станция переливания крови»*"),"Участвует","")</f>
        <v>Участвует</v>
      </c>
      <c r="AD76" s="15"/>
    </row>
    <row r="77" spans="1:30" ht="30" x14ac:dyDescent="0.2">
      <c r="A77" s="24">
        <v>71</v>
      </c>
      <c r="B77" s="35" t="s">
        <v>128</v>
      </c>
      <c r="C77" s="36" t="s">
        <v>190</v>
      </c>
      <c r="D77" s="37">
        <f t="shared" si="0"/>
        <v>10</v>
      </c>
      <c r="E77" s="24">
        <f t="shared" si="1"/>
        <v>0</v>
      </c>
      <c r="F77" s="24">
        <f t="shared" si="2"/>
        <v>2</v>
      </c>
      <c r="G77" s="38">
        <f t="shared" si="3"/>
        <v>2</v>
      </c>
      <c r="H77" s="24">
        <f t="shared" si="4"/>
        <v>5</v>
      </c>
      <c r="I77" s="24">
        <f t="shared" si="5"/>
        <v>1</v>
      </c>
      <c r="J77" s="24">
        <f t="shared" si="6"/>
        <v>0</v>
      </c>
      <c r="K77" s="10"/>
      <c r="L77" s="15" t="str">
        <f>IF(COUNTIF('МО детально'!$G:$G,"*КУ «Сургутский клинический противотуберкулезный диспансер»*"),"Участвует","")</f>
        <v/>
      </c>
      <c r="M77" s="15" t="str">
        <f>IF(COUNTIF('МО детально'!$K:$K,"*КУ «Сургутский клинический противотуберкулезный диспансер»*"),"Участвует","")</f>
        <v/>
      </c>
      <c r="N77" s="15" t="str">
        <f>IF(COUNTIF('МО детально'!$O:$O,"*КУ «Сургутский клинический противотуберкулезный диспансер»*"),"Участвует","")</f>
        <v>Участвует</v>
      </c>
      <c r="O77" s="15" t="str">
        <f>IF(COUNTIF('МО детально'!$S:$S,"*КУ «Сургутский клинический противотуберкулезный диспансер»*"),"Участвует","")</f>
        <v>Участвует</v>
      </c>
      <c r="P77" s="15"/>
      <c r="Q77" s="15" t="str">
        <f>IF(COUNTIF('МО детально'!$AA:$AA,"*КУ «Сургутский клинический противотуберкулезный диспансер»*"),"Участвует","")</f>
        <v/>
      </c>
      <c r="R77" s="15" t="str">
        <f>IF(COUNTIF('МО детально'!$AE:$AE,"*КУ «Сургутский клинический противотуберкулезный диспансер»*"),"Участвует","")</f>
        <v>Участвует</v>
      </c>
      <c r="S77" s="15" t="s">
        <v>205</v>
      </c>
      <c r="T77" s="15"/>
      <c r="U77" s="15" t="str">
        <f>IF(COUNTIF('МО детально'!$AQ:$AQ,"*КУ «Сургутский клинический противотуберкулезный диспансер»*"),"Участвует","")</f>
        <v>Участвует</v>
      </c>
      <c r="V77" s="15" t="str">
        <f>IF(COUNTIF('МО детально'!$AU:$AU,"*КУ «Сургутский клинический противотуберкулезный диспансер»*"),"Участвует","")</f>
        <v/>
      </c>
      <c r="W77" s="15" t="str">
        <f>IF(COUNTIF('МО детально'!$AY:$AY,"*КУ «Сургутский клинический противотуберкулезный диспансер»*"),"Участвует","")</f>
        <v>Участвует</v>
      </c>
      <c r="X77" s="15" t="str">
        <f>IF(COUNTIF('МО детально'!$BC:$BC,"*КУ «Сургутский клинический противотуберкулезный диспансер»*"),"Участвует","")</f>
        <v>Участвует</v>
      </c>
      <c r="Y77" s="15" t="str">
        <f>IF(COUNTIF('МО детально'!$BG:$BG,"*КУ «Сургутский клинический противотуберкулезный диспансер»*"),"Участвует","")</f>
        <v>Участвует</v>
      </c>
      <c r="Z77" s="15" t="str">
        <f>IF(COUNTIF('МО детально'!$BK:$BK,"*КУ «Сургутский клинический противотуберкулезный диспансер»*"),"Участвует","")</f>
        <v/>
      </c>
      <c r="AA77" s="15" t="str">
        <f>IF(COUNTIF('МО детально'!$BO:$BO,"*БУ «Белоярская районная больница»*"),"Участвует","")</f>
        <v>Участвует</v>
      </c>
      <c r="AB77" s="15"/>
      <c r="AC77" s="15" t="str">
        <f>IF(COUNTIF('МО детально'!$BW:$BW,"*КУ «Сургутский клинический противотуберкулезный диспансер»*"),"Участвует","")</f>
        <v>Участвует</v>
      </c>
      <c r="AD77" s="15"/>
    </row>
    <row r="78" spans="1:30" ht="30" x14ac:dyDescent="0.2">
      <c r="A78" s="24">
        <v>72</v>
      </c>
      <c r="B78" s="35" t="s">
        <v>128</v>
      </c>
      <c r="C78" s="36" t="s">
        <v>191</v>
      </c>
      <c r="D78" s="37">
        <f t="shared" si="0"/>
        <v>2</v>
      </c>
      <c r="E78" s="24">
        <f t="shared" si="1"/>
        <v>0</v>
      </c>
      <c r="F78" s="24">
        <f t="shared" si="2"/>
        <v>0</v>
      </c>
      <c r="G78" s="38">
        <f t="shared" si="3"/>
        <v>1</v>
      </c>
      <c r="H78" s="24">
        <f t="shared" si="4"/>
        <v>1</v>
      </c>
      <c r="I78" s="24">
        <f t="shared" si="5"/>
        <v>0</v>
      </c>
      <c r="J78" s="24">
        <f t="shared" si="6"/>
        <v>0</v>
      </c>
      <c r="K78" s="10"/>
      <c r="L78" s="15" t="str">
        <f>IF(COUNTIF('МО детально'!$G:$G,"*КУ «Центр лекарственного мониторинга»*"),"Участвует","")</f>
        <v/>
      </c>
      <c r="M78" s="15" t="str">
        <f>IF(COUNTIF('МО детально'!$K:$K,"*КУ «Центр лекарственного мониторинга»*"),"Участвует","")</f>
        <v/>
      </c>
      <c r="N78" s="15" t="str">
        <f>IF(COUNTIF('МО детально'!$O:$O,"*КУ «Центр лекарственного мониторинга»*"),"Участвует","")</f>
        <v/>
      </c>
      <c r="O78" s="15" t="str">
        <f>IF(COUNTIF('МО детально'!$S:$S,"*КУ «Центр лекарственного мониторинга»*"),"Участвует","")</f>
        <v/>
      </c>
      <c r="P78" s="15"/>
      <c r="Q78" s="15" t="str">
        <f>IF(COUNTIF('МО детально'!$AA:$AA,"*КУ «Центр лекарственного мониторинга»*"),"Участвует","")</f>
        <v/>
      </c>
      <c r="R78" s="15" t="str">
        <f>IF(COUNTIF('МО детально'!$AE:$AE,"*КУ «Центр лекарственного мониторинга»*"),"Участвует","")</f>
        <v/>
      </c>
      <c r="S78" s="15" t="s">
        <v>205</v>
      </c>
      <c r="T78" s="15"/>
      <c r="U78" s="15" t="str">
        <f>IF(COUNTIF('МО детально'!$AQ:$AQ,"*КУ «Центр лекарственного мониторинга»*"),"Участвует","")</f>
        <v/>
      </c>
      <c r="V78" s="15" t="str">
        <f>IF(COUNTIF('МО детально'!$AU:$AU,"*КУ «Центр лекарственного мониторинга»*"),"Участвует","")</f>
        <v/>
      </c>
      <c r="W78" s="15" t="str">
        <f>IF(COUNTIF('МО детально'!$AY:$AY,"*КУ «Центр лекарственного мониторинга»*"),"Участвует","")</f>
        <v/>
      </c>
      <c r="X78" s="15" t="str">
        <f>IF(COUNTIF('МО детально'!$BC:$BC,"*КУ «Центр лекарственного мониторинга»*"),"Участвует","")</f>
        <v/>
      </c>
      <c r="Y78" s="15" t="str">
        <f>IF(COUNTIF('МО детально'!$BG:$BG,"*КУ «Центр лекарственного мониторинга»*"),"Участвует","")</f>
        <v/>
      </c>
      <c r="Z78" s="15" t="str">
        <f>IF(COUNTIF('МО детально'!$BK:$BK,"*КУ «Центр лекарственного мониторинга»*"),"Участвует","")</f>
        <v/>
      </c>
      <c r="AA78" s="15" t="str">
        <f>IF(COUNTIF('МО детально'!$BO:$BO,"*БУ «Белоярская районная больница»*"),"Участвует","")</f>
        <v>Участвует</v>
      </c>
      <c r="AB78" s="15"/>
      <c r="AC78" s="15" t="str">
        <f>IF(COUNTIF('МО детально'!$BW:$BW,"*КУ «Центр лекарственного мониторинга»*"),"Участвует","")</f>
        <v/>
      </c>
      <c r="AD78" s="15"/>
    </row>
    <row r="79" spans="1:30" ht="30" x14ac:dyDescent="0.2">
      <c r="A79" s="24">
        <v>73</v>
      </c>
      <c r="B79" s="35" t="s">
        <v>131</v>
      </c>
      <c r="C79" s="36" t="s">
        <v>180</v>
      </c>
      <c r="D79" s="37">
        <f t="shared" si="0"/>
        <v>13</v>
      </c>
      <c r="E79" s="24">
        <f t="shared" si="1"/>
        <v>0</v>
      </c>
      <c r="F79" s="24">
        <f t="shared" si="2"/>
        <v>2</v>
      </c>
      <c r="G79" s="38">
        <f t="shared" si="3"/>
        <v>2</v>
      </c>
      <c r="H79" s="24">
        <f t="shared" si="4"/>
        <v>6</v>
      </c>
      <c r="I79" s="24">
        <f t="shared" si="5"/>
        <v>2</v>
      </c>
      <c r="J79" s="24">
        <f t="shared" si="6"/>
        <v>1</v>
      </c>
      <c r="K79" s="10"/>
      <c r="L79" s="15" t="str">
        <f>IF(COUNTIF('МО детально'!$G:$G,"*АУ «Урайская городская стоматологическая поликлиника»*"),"Участвует","")</f>
        <v/>
      </c>
      <c r="M79" s="15" t="str">
        <f>IF(COUNTIF('МО детально'!$K:$K,"*АУ «Урайская городская стоматологическая поликлиника»*"),"Участвует","")</f>
        <v/>
      </c>
      <c r="N79" s="15" t="str">
        <f>IF(COUNTIF('МО детально'!$O:$O,"*АУ «Урайская городская стоматологическая поликлиника»*"),"Участвует","")</f>
        <v>Участвует</v>
      </c>
      <c r="O79" s="15" t="str">
        <f>IF(COUNTIF('МО детально'!$S:$S,"*АУ «Урайская городская стоматологическая поликлиника»*"),"Участвует","")</f>
        <v>Участвует</v>
      </c>
      <c r="P79" s="15"/>
      <c r="Q79" s="15" t="str">
        <f>IF(COUNTIF('МО детально'!$AA:$AA,"*АУ «Урайская городская стоматологическая поликлиника»*"),"Участвует","")</f>
        <v/>
      </c>
      <c r="R79" s="15" t="str">
        <f>IF(COUNTIF('МО детально'!$AE:$AE,"*АУ «Урайская городская стоматологическая поликлиника»*"),"Участвует","")</f>
        <v>Участвует</v>
      </c>
      <c r="S79" s="15" t="s">
        <v>205</v>
      </c>
      <c r="T79" s="15"/>
      <c r="U79" s="15" t="str">
        <f>IF(COUNTIF('МО детально'!$AQ:$AQ,"*АУ «Урайская городская стоматологическая поликлиника»*"),"Участвует","")</f>
        <v>Участвует</v>
      </c>
      <c r="V79" s="15" t="str">
        <f>IF(COUNTIF('МО детально'!$AU:$AU,"*АУ «Урайская городская стоматологическая поликлиника»*"),"Участвует","")</f>
        <v>Участвует</v>
      </c>
      <c r="W79" s="15" t="str">
        <f>IF(COUNTIF('МО детально'!$AY:$AY,"*АУ «Урайская городская стоматологическая поликлиника»*"),"Участвует","")</f>
        <v>Участвует</v>
      </c>
      <c r="X79" s="15" t="str">
        <f>IF(COUNTIF('МО детально'!$BC:$BC,"*АУ «Урайская городская стоматологическая поликлиника»*"),"Участвует","")</f>
        <v>Участвует</v>
      </c>
      <c r="Y79" s="15" t="str">
        <f>IF(COUNTIF('МО детально'!$BG:$BG,"*АУ «Урайская городская стоматологическая поликлиника»*"),"Участвует","")</f>
        <v>Участвует</v>
      </c>
      <c r="Z79" s="15" t="str">
        <f>IF(COUNTIF('МО детально'!$BK:$BK,"*АУ «Урайская городская стоматологическая поликлиника»*"),"Участвует","")</f>
        <v/>
      </c>
      <c r="AA79" s="15" t="str">
        <f>IF(COUNTIF('МО детально'!$BO:$BO,"*БУ «Белоярская районная больница»*"),"Участвует","")</f>
        <v>Участвует</v>
      </c>
      <c r="AB79" s="15" t="s">
        <v>205</v>
      </c>
      <c r="AC79" s="15" t="str">
        <f>IF(COUNTIF('МО детально'!$BW:$BW,"*АУ «Урайская городская стоматологическая поликлиника»*"),"Участвует","")</f>
        <v>Участвует</v>
      </c>
      <c r="AD79" s="15" t="s">
        <v>205</v>
      </c>
    </row>
    <row r="80" spans="1:30" ht="30" x14ac:dyDescent="0.2">
      <c r="A80" s="24">
        <v>74</v>
      </c>
      <c r="B80" s="35" t="s">
        <v>131</v>
      </c>
      <c r="C80" s="36" t="s">
        <v>132</v>
      </c>
      <c r="D80" s="37">
        <f t="shared" si="0"/>
        <v>18</v>
      </c>
      <c r="E80" s="24">
        <f t="shared" si="1"/>
        <v>1</v>
      </c>
      <c r="F80" s="24">
        <f t="shared" si="2"/>
        <v>4</v>
      </c>
      <c r="G80" s="38">
        <f t="shared" si="3"/>
        <v>3</v>
      </c>
      <c r="H80" s="24">
        <f t="shared" si="4"/>
        <v>7</v>
      </c>
      <c r="I80" s="24">
        <f t="shared" si="5"/>
        <v>2</v>
      </c>
      <c r="J80" s="24">
        <f t="shared" si="6"/>
        <v>1</v>
      </c>
      <c r="K80" s="10" t="s">
        <v>205</v>
      </c>
      <c r="L80" s="15" t="str">
        <f>IF(COUNTIF('МО детально'!$G:$G,"*БУ «Урайская городская клиническая больница»*"),"Участвует","")</f>
        <v>Участвует</v>
      </c>
      <c r="M80" s="15" t="str">
        <f>IF(COUNTIF('МО детально'!$K:$K,"*БУ «Урайская городская клиническая больница»*"),"Участвует","")</f>
        <v>Участвует</v>
      </c>
      <c r="N80" s="15" t="str">
        <f>IF(COUNTIF('МО детально'!$O:$O,"*БУ «Урайская городская клиническая больница»*"),"Участвует","")</f>
        <v>Участвует</v>
      </c>
      <c r="O80" s="15" t="str">
        <f>IF(COUNTIF('МО детально'!$S:$S,"*БУ «Урайская городская клиническая больница»*"),"Участвует","")</f>
        <v>Участвует</v>
      </c>
      <c r="P80" s="15" t="s">
        <v>205</v>
      </c>
      <c r="Q80" s="15" t="str">
        <f>IF(COUNTIF('МО детально'!$AA:$AA,"*БУ «Урайская городская клиническая больница»*"),"Участвует","")</f>
        <v/>
      </c>
      <c r="R80" s="15" t="str">
        <f>IF(COUNTIF('МО детально'!$AE:$AE,"*БУ «Урайская городская клиническая больница»*"),"Участвует","")</f>
        <v>Участвует</v>
      </c>
      <c r="S80" s="15" t="s">
        <v>205</v>
      </c>
      <c r="T80" s="15"/>
      <c r="U80" s="15" t="str">
        <f>IF(COUNTIF('МО детально'!$AQ:$AQ,"*БУ «Урайская городская клиническая больница»*"),"Участвует","")</f>
        <v>Участвует</v>
      </c>
      <c r="V80" s="15" t="str">
        <f>IF(COUNTIF('МО детально'!$AU:$AU,"*БУ «Урайская городская клиническая больница»*"),"Участвует","")</f>
        <v>Участвует</v>
      </c>
      <c r="W80" s="15" t="str">
        <f>IF(COUNTIF('МО детально'!$AY:$AY,"*БУ «Урайская городская клиническая больница»*"),"Участвует","")</f>
        <v>Участвует</v>
      </c>
      <c r="X80" s="15" t="str">
        <f>IF(COUNTIF('МО детально'!$BC:$BC,"*БУ «Урайская городская клиническая больница»*"),"Участвует","")</f>
        <v>Участвует</v>
      </c>
      <c r="Y80" s="15" t="str">
        <f>IF(COUNTIF('МО детально'!$BG:$BG,"*БУ «Урайская городская клиническая больница»*"),"Участвует","")</f>
        <v>Участвует</v>
      </c>
      <c r="Z80" s="15" t="str">
        <f>IF(COUNTIF('МО детально'!$BK:$BK,"*БУ «Урайская городская клиническая больница»*"),"Участвует","")</f>
        <v>Участвует</v>
      </c>
      <c r="AA80" s="15" t="str">
        <f>IF(COUNTIF('МО детально'!$BO:$BO,"*БУ «Белоярская районная больница»*"),"Участвует","")</f>
        <v>Участвует</v>
      </c>
      <c r="AB80" s="15" t="s">
        <v>205</v>
      </c>
      <c r="AC80" s="15" t="str">
        <f>IF(COUNTIF('МО детально'!$BW:$BW,"*БУ «Урайская городская клиническая больница»*"),"Участвует","")</f>
        <v>Участвует</v>
      </c>
      <c r="AD80" s="15" t="s">
        <v>205</v>
      </c>
    </row>
    <row r="81" spans="1:30" ht="30" x14ac:dyDescent="0.2">
      <c r="A81" s="24">
        <v>75</v>
      </c>
      <c r="B81" s="35" t="s">
        <v>131</v>
      </c>
      <c r="C81" s="36" t="s">
        <v>184</v>
      </c>
      <c r="D81" s="37">
        <f t="shared" si="0"/>
        <v>12</v>
      </c>
      <c r="E81" s="24">
        <f t="shared" si="1"/>
        <v>1</v>
      </c>
      <c r="F81" s="24">
        <f t="shared" si="2"/>
        <v>2</v>
      </c>
      <c r="G81" s="38">
        <f t="shared" si="3"/>
        <v>3</v>
      </c>
      <c r="H81" s="24">
        <f t="shared" si="4"/>
        <v>5</v>
      </c>
      <c r="I81" s="24">
        <f t="shared" si="5"/>
        <v>1</v>
      </c>
      <c r="J81" s="24">
        <f t="shared" si="6"/>
        <v>0</v>
      </c>
      <c r="K81" s="10" t="s">
        <v>205</v>
      </c>
      <c r="L81" s="15" t="str">
        <f>IF(COUNTIF('МО детально'!$G:$G,"*БУ «Урайская окружная больница медицинской реабилитации»*"),"Участвует","")</f>
        <v/>
      </c>
      <c r="M81" s="15" t="str">
        <f>IF(COUNTIF('МО детально'!$K:$K,"*БУ «Урайская окружная больница медицинской реабилитации»*"),"Участвует","")</f>
        <v/>
      </c>
      <c r="N81" s="15" t="str">
        <f>IF(COUNTIF('МО детально'!$O:$O,"*БУ «Урайская окружная больница медицинской реабилитации»*"),"Участвует","")</f>
        <v>Участвует</v>
      </c>
      <c r="O81" s="15" t="str">
        <f>IF(COUNTIF('МО детально'!$S:$S,"*БУ «Урайская окружная больница медицинской реабилитации»*"),"Участвует","")</f>
        <v>Участвует</v>
      </c>
      <c r="P81" s="15" t="s">
        <v>205</v>
      </c>
      <c r="Q81" s="15" t="str">
        <f>IF(COUNTIF('МО детально'!$AA:$AA,"*БУ «Урайская окружная больница медицинской реабилитации»*"),"Участвует","")</f>
        <v/>
      </c>
      <c r="R81" s="15" t="str">
        <f>IF(COUNTIF('МО детально'!$AE:$AE,"*БУ «Урайская окружная больница медицинской реабилитации»*"),"Участвует","")</f>
        <v>Участвует</v>
      </c>
      <c r="S81" s="15" t="s">
        <v>205</v>
      </c>
      <c r="T81" s="15"/>
      <c r="U81" s="15" t="str">
        <f>IF(COUNTIF('МО детально'!$AQ:$AQ,"*БУ «Урайская окружная больница медицинской реабилитации»*"),"Участвует","")</f>
        <v>Участвует</v>
      </c>
      <c r="V81" s="15" t="str">
        <f>IF(COUNTIF('МО детально'!$AU:$AU,"*БУ «Урайская окружная больница медицинской реабилитации»*"),"Участвует","")</f>
        <v/>
      </c>
      <c r="W81" s="15" t="str">
        <f>IF(COUNTIF('МО детально'!$AY:$AY,"*БУ «Урайская окружная больница медицинской реабилитации»*"),"Участвует","")</f>
        <v>Участвует</v>
      </c>
      <c r="X81" s="15" t="str">
        <f>IF(COUNTIF('МО детально'!$BC:$BC,"*БУ «Урайская окружная больница медицинской реабилитации»*"),"Участвует","")</f>
        <v>Участвует</v>
      </c>
      <c r="Y81" s="15" t="str">
        <f>IF(COUNTIF('МО детально'!$BG:$BG,"*БУ «Урайская окружная больница медицинской реабилитации»*"),"Участвует","")</f>
        <v>Участвует</v>
      </c>
      <c r="Z81" s="15" t="str">
        <f>IF(COUNTIF('МО детально'!$BK:$BK,"*БУ «Урайская окружная больница медицинской реабилитации»*"),"Участвует","")</f>
        <v/>
      </c>
      <c r="AA81" s="15" t="str">
        <f>IF(COUNTIF('МО детально'!$BO:$BO,"*БУ «Белоярская районная больница»*"),"Участвует","")</f>
        <v>Участвует</v>
      </c>
      <c r="AB81" s="15"/>
      <c r="AC81" s="15" t="str">
        <f>IF(COUNTIF('МО детально'!$BW:$BW,"*БУ «Урайская окружная больница медицинской реабилитации»*"),"Участвует","")</f>
        <v>Участвует</v>
      </c>
      <c r="AD81" s="15"/>
    </row>
    <row r="82" spans="1:30" ht="30" x14ac:dyDescent="0.2">
      <c r="A82" s="24">
        <v>76</v>
      </c>
      <c r="B82" s="35" t="s">
        <v>131</v>
      </c>
      <c r="C82" s="36" t="s">
        <v>185</v>
      </c>
      <c r="D82" s="37">
        <f t="shared" si="0"/>
        <v>11</v>
      </c>
      <c r="E82" s="24">
        <f t="shared" si="1"/>
        <v>1</v>
      </c>
      <c r="F82" s="24">
        <f t="shared" si="2"/>
        <v>2</v>
      </c>
      <c r="G82" s="38">
        <f t="shared" si="3"/>
        <v>2</v>
      </c>
      <c r="H82" s="24">
        <f t="shared" si="4"/>
        <v>5</v>
      </c>
      <c r="I82" s="24">
        <f t="shared" si="5"/>
        <v>1</v>
      </c>
      <c r="J82" s="24">
        <f t="shared" si="6"/>
        <v>0</v>
      </c>
      <c r="K82" s="10" t="s">
        <v>205</v>
      </c>
      <c r="L82" s="15" t="str">
        <f>IF(COUNTIF('МО детально'!$G:$G,"*КУ «Урайский специализированный Дом ребенка»*"),"Участвует","")</f>
        <v/>
      </c>
      <c r="M82" s="15" t="str">
        <f>IF(COUNTIF('МО детально'!$K:$K,"*КУ «Урайский специализированный Дом ребенка»*"),"Участвует","")</f>
        <v/>
      </c>
      <c r="N82" s="15" t="str">
        <f>IF(COUNTIF('МО детально'!$O:$O,"*КУ «Урайский специализированный Дом ребенка»*"),"Участвует","")</f>
        <v>Участвует</v>
      </c>
      <c r="O82" s="15" t="str">
        <f>IF(COUNTIF('МО детально'!$S:$S,"*КУ «Урайский специализированный Дом ребенка»*"),"Участвует","")</f>
        <v>Участвует</v>
      </c>
      <c r="P82" s="15"/>
      <c r="Q82" s="15" t="str">
        <f>IF(COUNTIF('МО детально'!$AA:$AA,"*КУ «Урайский специализированный Дом ребенка»*"),"Участвует","")</f>
        <v/>
      </c>
      <c r="R82" s="15" t="str">
        <f>IF(COUNTIF('МО детально'!$AE:$AE,"*КУ «Урайский специализированный Дом ребенка»*"),"Участвует","")</f>
        <v>Участвует</v>
      </c>
      <c r="S82" s="15" t="s">
        <v>205</v>
      </c>
      <c r="T82" s="15"/>
      <c r="U82" s="15" t="str">
        <f>IF(COUNTIF('МО детально'!$AQ:$AQ,"*КУ «Урайский специализированный Дом ребенка»*"),"Участвует","")</f>
        <v>Участвует</v>
      </c>
      <c r="V82" s="15" t="str">
        <f>IF(COUNTIF('МО детально'!$AU:$AU,"*КУ «Урайский специализированный Дом ребенка»*"),"Участвует","")</f>
        <v/>
      </c>
      <c r="W82" s="15" t="str">
        <f>IF(COUNTIF('МО детально'!$AY:$AY,"*КУ «Урайский специализированный Дом ребенка»*"),"Участвует","")</f>
        <v>Участвует</v>
      </c>
      <c r="X82" s="15" t="str">
        <f>IF(COUNTIF('МО детально'!$BC:$BC,"*КУ «Урайский специализированный Дом ребенка»*"),"Участвует","")</f>
        <v>Участвует</v>
      </c>
      <c r="Y82" s="15" t="str">
        <f>IF(COUNTIF('МО детально'!$BG:$BG,"*КУ «Урайский специализированный Дом ребенка»*"),"Участвует","")</f>
        <v>Участвует</v>
      </c>
      <c r="Z82" s="15" t="str">
        <f>IF(COUNTIF('МО детально'!$BK:$BK,"*КУ «Урайский специализированный Дом ребенка»*"),"Участвует","")</f>
        <v/>
      </c>
      <c r="AA82" s="15" t="str">
        <f>IF(COUNTIF('МО детально'!$BO:$BO,"*БУ «Белоярская районная больница»*"),"Участвует","")</f>
        <v>Участвует</v>
      </c>
      <c r="AB82" s="15"/>
      <c r="AC82" s="15" t="str">
        <f>IF(COUNTIF('МО детально'!$BW:$BW,"*КУ «Урайский специализированный Дом ребенка»*"),"Участвует","")</f>
        <v>Участвует</v>
      </c>
      <c r="AD82" s="15"/>
    </row>
    <row r="83" spans="1:30" ht="30" x14ac:dyDescent="0.2">
      <c r="A83" s="24">
        <v>77</v>
      </c>
      <c r="B83" s="35" t="s">
        <v>97</v>
      </c>
      <c r="C83" s="36" t="s">
        <v>167</v>
      </c>
      <c r="D83" s="37">
        <f t="shared" si="0"/>
        <v>16</v>
      </c>
      <c r="E83" s="24">
        <f t="shared" si="1"/>
        <v>1</v>
      </c>
      <c r="F83" s="24">
        <f t="shared" si="2"/>
        <v>3</v>
      </c>
      <c r="G83" s="38">
        <f t="shared" si="3"/>
        <v>3</v>
      </c>
      <c r="H83" s="24">
        <f t="shared" si="4"/>
        <v>7</v>
      </c>
      <c r="I83" s="24">
        <f t="shared" si="5"/>
        <v>2</v>
      </c>
      <c r="J83" s="24">
        <f t="shared" si="6"/>
        <v>0</v>
      </c>
      <c r="K83" s="10" t="s">
        <v>205</v>
      </c>
      <c r="L83" s="15" t="str">
        <f>IF(COUNTIF('МО детально'!$G:$G,"*АУ «Центр профессиональной патологии»*"),"Участвует","")</f>
        <v/>
      </c>
      <c r="M83" s="15" t="str">
        <f>IF(COUNTIF('МО детально'!$K:$K,"*АУ «Центр профессиональной патологии»*"),"Участвует","")</f>
        <v>Участвует</v>
      </c>
      <c r="N83" s="15" t="str">
        <f>IF(COUNTIF('МО детально'!$O:$O,"*АУ «Центр профессиональной патологии»*"),"Участвует","")</f>
        <v>Участвует</v>
      </c>
      <c r="O83" s="15" t="str">
        <f>IF(COUNTIF('МО детально'!$S:$S,"*АУ «Центр профессиональной патологии»*"),"Участвует","")</f>
        <v>Участвует</v>
      </c>
      <c r="P83" s="15" t="s">
        <v>205</v>
      </c>
      <c r="Q83" s="15" t="str">
        <f>IF(COUNTIF('МО детально'!$AA:$AA,"*АУ «Центр профессиональной патологии»*"),"Участвует","")</f>
        <v/>
      </c>
      <c r="R83" s="15" t="str">
        <f>IF(COUNTIF('МО детально'!$AE:$AE,"*АУ «Центр профессиональной патологии»*"),"Участвует","")</f>
        <v>Участвует</v>
      </c>
      <c r="S83" s="15" t="s">
        <v>205</v>
      </c>
      <c r="T83" s="15"/>
      <c r="U83" s="15" t="str">
        <f>IF(COUNTIF('МО детально'!$AQ:$AQ,"*АУ «Центр профессиональной патологии»*"),"Участвует","")</f>
        <v>Участвует</v>
      </c>
      <c r="V83" s="15" t="str">
        <f>IF(COUNTIF('МО детально'!$AU:$AU,"*АУ «Центр профессиональной патологии»*"),"Участвует","")</f>
        <v>Участвует</v>
      </c>
      <c r="W83" s="15" t="str">
        <f>IF(COUNTIF('МО детально'!$AY:$AY,"*АУ «Центр профессиональной патологии»*"),"Участвует","")</f>
        <v>Участвует</v>
      </c>
      <c r="X83" s="15" t="str">
        <f>IF(COUNTIF('МО детально'!$BC:$BC,"*АУ «Центр профессиональной патологии»*"),"Участвует","")</f>
        <v>Участвует</v>
      </c>
      <c r="Y83" s="15" t="str">
        <f>IF(COUNTIF('МО детально'!$BG:$BG,"*АУ «Центр профессиональной патологии»*"),"Участвует","")</f>
        <v>Участвует</v>
      </c>
      <c r="Z83" s="15" t="str">
        <f>IF(COUNTIF('МО детально'!$BK:$BK,"*АУ «Центр профессиональной патологии»*"),"Участвует","")</f>
        <v>Участвует</v>
      </c>
      <c r="AA83" s="15" t="str">
        <f>IF(COUNTIF('МО детально'!$BO:$BO,"*БУ «Белоярская районная больница»*"),"Участвует","")</f>
        <v>Участвует</v>
      </c>
      <c r="AB83" s="15" t="s">
        <v>205</v>
      </c>
      <c r="AC83" s="15" t="str">
        <f>IF(COUNTIF('МО детально'!$BW:$BW,"*АУ «Центр профессиональной патологии»*"),"Участвует","")</f>
        <v>Участвует</v>
      </c>
      <c r="AD83" s="15"/>
    </row>
    <row r="84" spans="1:30" ht="30" x14ac:dyDescent="0.2">
      <c r="A84" s="24">
        <v>78</v>
      </c>
      <c r="B84" s="35" t="s">
        <v>97</v>
      </c>
      <c r="C84" s="36" t="s">
        <v>192</v>
      </c>
      <c r="D84" s="37">
        <f t="shared" si="0"/>
        <v>10</v>
      </c>
      <c r="E84" s="24">
        <f t="shared" si="1"/>
        <v>0</v>
      </c>
      <c r="F84" s="24">
        <f t="shared" si="2"/>
        <v>2</v>
      </c>
      <c r="G84" s="38">
        <f t="shared" si="3"/>
        <v>2</v>
      </c>
      <c r="H84" s="24">
        <f t="shared" si="4"/>
        <v>5</v>
      </c>
      <c r="I84" s="24">
        <f t="shared" si="5"/>
        <v>1</v>
      </c>
      <c r="J84" s="24">
        <f t="shared" si="6"/>
        <v>0</v>
      </c>
      <c r="K84" s="10"/>
      <c r="L84" s="15" t="str">
        <f>IF(COUNTIF('МО детально'!$G:$G,"*БУ «Клинический врачебно-физкультурный диспансер»*"),"Участвует","")</f>
        <v/>
      </c>
      <c r="M84" s="15" t="str">
        <f>IF(COUNTIF('МО детально'!$K:$K,"*БУ «Клинический врачебно-физкультурный диспансер»*"),"Участвует","")</f>
        <v/>
      </c>
      <c r="N84" s="15" t="str">
        <f>IF(COUNTIF('МО детально'!$O:$O,"*БУ «Клинический врачебно-физкультурный диспансер»*"),"Участвует","")</f>
        <v>Участвует</v>
      </c>
      <c r="O84" s="15" t="str">
        <f>IF(COUNTIF('МО детально'!$S:$S,"*БУ «Клинический врачебно-физкультурный диспансер»*"),"Участвует","")</f>
        <v>Участвует</v>
      </c>
      <c r="P84" s="15"/>
      <c r="Q84" s="15" t="str">
        <f>IF(COUNTIF('МО детально'!$AA:$AA,"*БУ «Клинический врачебно-физкультурный диспансер»*"),"Участвует","")</f>
        <v/>
      </c>
      <c r="R84" s="15" t="str">
        <f>IF(COUNTIF('МО детально'!$AE:$AE,"*БУ «Клинический врачебно-физкультурный диспансер»*"),"Участвует","")</f>
        <v>Участвует</v>
      </c>
      <c r="S84" s="15" t="s">
        <v>205</v>
      </c>
      <c r="T84" s="15"/>
      <c r="U84" s="15" t="str">
        <f>IF(COUNTIF('МО детально'!$AQ:$AQ,"*БУ «Клинический врачебно-физкультурный диспансер»*"),"Участвует","")</f>
        <v>Участвует</v>
      </c>
      <c r="V84" s="15" t="str">
        <f>IF(COUNTIF('МО детально'!$AU:$AU,"*БУ «Клинический врачебно-физкультурный диспансер»*"),"Участвует","")</f>
        <v/>
      </c>
      <c r="W84" s="15" t="str">
        <f>IF(COUNTIF('МО детально'!$AY:$AY,"*БУ «Клинический врачебно-физкультурный диспансер»*"),"Участвует","")</f>
        <v>Участвует</v>
      </c>
      <c r="X84" s="15" t="str">
        <f>IF(COUNTIF('МО детально'!$BC:$BC,"*БУ «Клинический врачебно-физкультурный диспансер»*"),"Участвует","")</f>
        <v>Участвует</v>
      </c>
      <c r="Y84" s="15" t="str">
        <f>IF(COUNTIF('МО детально'!$BG:$BG,"*БУ «Клинический врачебно-физкультурный диспансер»*"),"Участвует","")</f>
        <v>Участвует</v>
      </c>
      <c r="Z84" s="15" t="str">
        <f>IF(COUNTIF('МО детально'!$BK:$BK,"*БУ «Клинический врачебно-физкультурный диспансер»*"),"Участвует","")</f>
        <v/>
      </c>
      <c r="AA84" s="15" t="str">
        <f>IF(COUNTIF('МО детально'!$BO:$BO,"*БУ «Белоярская районная больница»*"),"Участвует","")</f>
        <v>Участвует</v>
      </c>
      <c r="AB84" s="15"/>
      <c r="AC84" s="15" t="str">
        <f>IF(COUNTIF('МО детально'!$BW:$BW,"*БУ «Клинический врачебно-физкультурный диспансер»*"),"Участвует","")</f>
        <v>Участвует</v>
      </c>
      <c r="AD84" s="15"/>
    </row>
    <row r="85" spans="1:30" ht="30" x14ac:dyDescent="0.2">
      <c r="A85" s="24">
        <v>79</v>
      </c>
      <c r="B85" s="35" t="s">
        <v>97</v>
      </c>
      <c r="C85" s="36" t="s">
        <v>193</v>
      </c>
      <c r="D85" s="37">
        <f t="shared" si="0"/>
        <v>10</v>
      </c>
      <c r="E85" s="24">
        <f t="shared" si="1"/>
        <v>0</v>
      </c>
      <c r="F85" s="24">
        <f t="shared" si="2"/>
        <v>2</v>
      </c>
      <c r="G85" s="38">
        <f t="shared" si="3"/>
        <v>2</v>
      </c>
      <c r="H85" s="24">
        <f t="shared" si="4"/>
        <v>5</v>
      </c>
      <c r="I85" s="24">
        <f t="shared" si="5"/>
        <v>1</v>
      </c>
      <c r="J85" s="24">
        <f t="shared" si="6"/>
        <v>0</v>
      </c>
      <c r="K85" s="10"/>
      <c r="L85" s="15" t="str">
        <f>IF(COUNTIF('МО детально'!$G:$G,"*БУ «Медицинский информационно-аналитический центр»*"),"Участвует","")</f>
        <v/>
      </c>
      <c r="M85" s="15" t="str">
        <f>IF(COUNTIF('МО детально'!$K:$K,"*БУ «Медицинский информационно-аналитический центр»*"),"Участвует","")</f>
        <v/>
      </c>
      <c r="N85" s="15" t="str">
        <f>IF(COUNTIF('МО детально'!$O:$O,"*БУ «Медицинский информационно-аналитический центр»*"),"Участвует","")</f>
        <v>Участвует</v>
      </c>
      <c r="O85" s="15" t="str">
        <f>IF(COUNTIF('МО детально'!$S:$S,"*БУ «Медицинский информационно-аналитический центр»*"),"Участвует","")</f>
        <v>Участвует</v>
      </c>
      <c r="P85" s="15"/>
      <c r="Q85" s="15" t="str">
        <f>IF(COUNTIF('МО детально'!$AA:$AA,"*БУ «Медицинский информационно-аналитический центр»*"),"Участвует","")</f>
        <v/>
      </c>
      <c r="R85" s="15" t="str">
        <f>IF(COUNTIF('МО детально'!$AE:$AE,"*БУ «Медицинский информационно-аналитический центр»*"),"Участвует","")</f>
        <v>Участвует</v>
      </c>
      <c r="S85" s="15" t="s">
        <v>205</v>
      </c>
      <c r="T85" s="15"/>
      <c r="U85" s="15" t="str">
        <f>IF(COUNTIF('МО детально'!$AQ:$AQ,"*БУ «Медицинский информационно-аналитический центр»*"),"Участвует","")</f>
        <v>Участвует</v>
      </c>
      <c r="V85" s="15" t="str">
        <f>IF(COUNTIF('МО детально'!$AU:$AU,"*БУ «Медицинский информационно-аналитический центр»*"),"Участвует","")</f>
        <v/>
      </c>
      <c r="W85" s="15" t="str">
        <f>IF(COUNTIF('МО детально'!$AY:$AY,"*БУ «Медицинский информационно-аналитический центр»*"),"Участвует","")</f>
        <v>Участвует</v>
      </c>
      <c r="X85" s="15" t="str">
        <f>IF(COUNTIF('МО детально'!$BC:$BC,"*БУ «Медицинский информационно-аналитический центр»*"),"Участвует","")</f>
        <v>Участвует</v>
      </c>
      <c r="Y85" s="15" t="str">
        <f>IF(COUNTIF('МО детально'!$BG:$BG,"*БУ «Медицинский информационно-аналитический центр»*"),"Участвует","")</f>
        <v>Участвует</v>
      </c>
      <c r="Z85" s="15" t="str">
        <f>IF(COUNTIF('МО детально'!$BK:$BK,"*БУ «Медицинский информационно-аналитический центр»*"),"Участвует","")</f>
        <v/>
      </c>
      <c r="AA85" s="15" t="str">
        <f>IF(COUNTIF('МО детально'!$BO:$BO,"*БУ «Белоярская районная больница»*"),"Участвует","")</f>
        <v>Участвует</v>
      </c>
      <c r="AB85" s="15"/>
      <c r="AC85" s="15" t="str">
        <f>IF(COUNTIF('МО детально'!$BW:$BW,"*БУ «Медицинский информационно-аналитический центр»*"),"Участвует","")</f>
        <v>Участвует</v>
      </c>
      <c r="AD85" s="15"/>
    </row>
    <row r="86" spans="1:30" ht="30" x14ac:dyDescent="0.2">
      <c r="A86" s="24">
        <v>80</v>
      </c>
      <c r="B86" s="35" t="s">
        <v>97</v>
      </c>
      <c r="C86" s="36" t="s">
        <v>133</v>
      </c>
      <c r="D86" s="37">
        <f t="shared" si="0"/>
        <v>18</v>
      </c>
      <c r="E86" s="24">
        <f t="shared" si="1"/>
        <v>1</v>
      </c>
      <c r="F86" s="24">
        <f t="shared" si="2"/>
        <v>4</v>
      </c>
      <c r="G86" s="38">
        <f t="shared" si="3"/>
        <v>3</v>
      </c>
      <c r="H86" s="24">
        <f t="shared" si="4"/>
        <v>7</v>
      </c>
      <c r="I86" s="24">
        <f t="shared" si="5"/>
        <v>2</v>
      </c>
      <c r="J86" s="24">
        <f t="shared" si="6"/>
        <v>1</v>
      </c>
      <c r="K86" s="10" t="s">
        <v>205</v>
      </c>
      <c r="L86" s="15" t="str">
        <f>IF(COUNTIF('МО детально'!$G:$G,"*БУ «Окружная клиническая больница»*"),"Участвует","")</f>
        <v>Участвует</v>
      </c>
      <c r="M86" s="15" t="str">
        <f>IF(COUNTIF('МО детально'!$K:$K,"*БУ «Окружная клиническая больница»*"),"Участвует","")</f>
        <v>Участвует</v>
      </c>
      <c r="N86" s="15" t="str">
        <f>IF(COUNTIF('МО детально'!$O:$O,"*БУ «Окружная клиническая больница»*"),"Участвует","")</f>
        <v>Участвует</v>
      </c>
      <c r="O86" s="15" t="str">
        <f>IF(COUNTIF('МО детально'!$S:$S,"*БУ «Окружная клиническая больница»*"),"Участвует","")</f>
        <v>Участвует</v>
      </c>
      <c r="P86" s="15" t="s">
        <v>205</v>
      </c>
      <c r="Q86" s="15" t="str">
        <f>IF(COUNTIF('МО детально'!$AA:$AA,"*БУ «Окружная клиническая больница»*"),"Участвует","")</f>
        <v/>
      </c>
      <c r="R86" s="15" t="str">
        <f>IF(COUNTIF('МО детально'!$AE:$AE,"*БУ «Окружная клиническая больница»*"),"Участвует","")</f>
        <v>Участвует</v>
      </c>
      <c r="S86" s="15" t="s">
        <v>205</v>
      </c>
      <c r="T86" s="15"/>
      <c r="U86" s="15" t="str">
        <f>IF(COUNTIF('МО детально'!$AQ:$AQ,"*БУ «Окружная клиническая больница»*"),"Участвует","")</f>
        <v>Участвует</v>
      </c>
      <c r="V86" s="15" t="str">
        <f>IF(COUNTIF('МО детально'!$AU:$AU,"*БУ «Окружная клиническая больница»*"),"Участвует","")</f>
        <v>Участвует</v>
      </c>
      <c r="W86" s="15" t="str">
        <f>IF(COUNTIF('МО детально'!$AY:$AY,"*БУ «Окружная клиническая больница»*"),"Участвует","")</f>
        <v>Участвует</v>
      </c>
      <c r="X86" s="15" t="str">
        <f>IF(COUNTIF('МО детально'!$BC:$BC,"*БУ «Окружная клиническая больница»*"),"Участвует","")</f>
        <v>Участвует</v>
      </c>
      <c r="Y86" s="15" t="str">
        <f>IF(COUNTIF('МО детально'!$BG:$BG,"*БУ «Окружная клиническая больница»*"),"Участвует","")</f>
        <v>Участвует</v>
      </c>
      <c r="Z86" s="15" t="str">
        <f>IF(COUNTIF('МО детально'!$BK:$BK,"*БУ «Окружная клиническая больница»*"),"Участвует","")</f>
        <v>Участвует</v>
      </c>
      <c r="AA86" s="15" t="str">
        <f>IF(COUNTIF('МО детально'!$BO:$BO,"*БУ «Белоярская районная больница»*"),"Участвует","")</f>
        <v>Участвует</v>
      </c>
      <c r="AB86" s="15" t="s">
        <v>205</v>
      </c>
      <c r="AC86" s="15" t="str">
        <f>IF(COUNTIF('МО детально'!$BW:$BW,"*БУ «Окружная клиническая больница»*"),"Участвует","")</f>
        <v>Участвует</v>
      </c>
      <c r="AD86" s="15" t="s">
        <v>205</v>
      </c>
    </row>
    <row r="87" spans="1:30" ht="30" x14ac:dyDescent="0.2">
      <c r="A87" s="24">
        <v>81</v>
      </c>
      <c r="B87" s="35" t="s">
        <v>97</v>
      </c>
      <c r="C87" s="36" t="s">
        <v>98</v>
      </c>
      <c r="D87" s="37">
        <f t="shared" si="0"/>
        <v>13</v>
      </c>
      <c r="E87" s="24">
        <f t="shared" si="1"/>
        <v>1</v>
      </c>
      <c r="F87" s="24">
        <f t="shared" si="2"/>
        <v>2</v>
      </c>
      <c r="G87" s="38">
        <f t="shared" si="3"/>
        <v>4</v>
      </c>
      <c r="H87" s="24">
        <f t="shared" si="4"/>
        <v>5</v>
      </c>
      <c r="I87" s="24">
        <f t="shared" si="5"/>
        <v>1</v>
      </c>
      <c r="J87" s="24">
        <f t="shared" si="6"/>
        <v>0</v>
      </c>
      <c r="K87" s="10" t="s">
        <v>205</v>
      </c>
      <c r="L87" s="15" t="str">
        <f>IF(COUNTIF('МО детально'!$G:$G,"*БУ «Окружной клинический лечебно-реабилитационный центр»*"),"Участвует","")</f>
        <v/>
      </c>
      <c r="M87" s="15" t="str">
        <f>IF(COUNTIF('МО детально'!$K:$K,"*БУ «Окружной клинический лечебно-реабилитационный центр»*"),"Участвует","")</f>
        <v/>
      </c>
      <c r="N87" s="15" t="str">
        <f>IF(COUNTIF('МО детально'!$O:$O,"*БУ «Окружной клинический лечебно-реабилитационный центр»*"),"Участвует","")</f>
        <v>Участвует</v>
      </c>
      <c r="O87" s="15" t="str">
        <f>IF(COUNTIF('МО детально'!$S:$S,"*БУ «Окружной клинический лечебно-реабилитационный центр»*"),"Участвует","")</f>
        <v>Участвует</v>
      </c>
      <c r="P87" s="15" t="s">
        <v>205</v>
      </c>
      <c r="Q87" s="15" t="str">
        <f>IF(COUNTIF('МО детально'!$AA:$AA,"*БУ «Окружной клинический лечебно-реабилитационный центр»*"),"Участвует","")</f>
        <v/>
      </c>
      <c r="R87" s="15" t="str">
        <f>IF(COUNTIF('МО детально'!$AE:$AE,"*БУ «Окружной клинический лечебно-реабилитационный центр»*"),"Участвует","")</f>
        <v>Участвует</v>
      </c>
      <c r="S87" s="15" t="s">
        <v>205</v>
      </c>
      <c r="T87" s="15" t="s">
        <v>205</v>
      </c>
      <c r="U87" s="15" t="str">
        <f>IF(COUNTIF('МО детально'!$AQ:$AQ,"*БУ «Окружной клинический лечебно-реабилитационный центр»*"),"Участвует","")</f>
        <v>Участвует</v>
      </c>
      <c r="V87" s="15" t="str">
        <f>IF(COUNTIF('МО детально'!$AU:$AU,"*БУ «Окружной клинический лечебно-реабилитационный центр»*"),"Участвует","")</f>
        <v/>
      </c>
      <c r="W87" s="15" t="str">
        <f>IF(COUNTIF('МО детально'!$AY:$AY,"*БУ «Окружной клинический лечебно-реабилитационный центр»*"),"Участвует","")</f>
        <v>Участвует</v>
      </c>
      <c r="X87" s="15" t="str">
        <f>IF(COUNTIF('МО детально'!$BC:$BC,"*БУ «Окружной клинический лечебно-реабилитационный центр»*"),"Участвует","")</f>
        <v>Участвует</v>
      </c>
      <c r="Y87" s="15" t="str">
        <f>IF(COUNTIF('МО детально'!$BG:$BG,"*БУ «Окружной клинический лечебно-реабилитационный центр»*"),"Участвует","")</f>
        <v>Участвует</v>
      </c>
      <c r="Z87" s="15" t="str">
        <f>IF(COUNTIF('МО детально'!$BK:$BK,"*БУ «Окружной клинический лечебно-реабилитационный центр»*"),"Участвует","")</f>
        <v/>
      </c>
      <c r="AA87" s="15" t="str">
        <f>IF(COUNTIF('МО детально'!$BO:$BO,"*БУ «Белоярская районная больница»*"),"Участвует","")</f>
        <v>Участвует</v>
      </c>
      <c r="AB87" s="15"/>
      <c r="AC87" s="15" t="str">
        <f>IF(COUNTIF('МО детально'!$BW:$BW,"*БУ «Окружной клинический лечебно-реабилитационный центр»*"),"Участвует","")</f>
        <v>Участвует</v>
      </c>
      <c r="AD87" s="15"/>
    </row>
    <row r="88" spans="1:30" ht="45" x14ac:dyDescent="0.2">
      <c r="A88" s="24">
        <v>82</v>
      </c>
      <c r="B88" s="35" t="s">
        <v>97</v>
      </c>
      <c r="C88" s="36" t="s">
        <v>186</v>
      </c>
      <c r="D88" s="37">
        <f t="shared" si="0"/>
        <v>14</v>
      </c>
      <c r="E88" s="24">
        <f t="shared" si="1"/>
        <v>1</v>
      </c>
      <c r="F88" s="24">
        <f t="shared" si="2"/>
        <v>2</v>
      </c>
      <c r="G88" s="38">
        <f t="shared" si="3"/>
        <v>3</v>
      </c>
      <c r="H88" s="24">
        <f t="shared" si="4"/>
        <v>6</v>
      </c>
      <c r="I88" s="24">
        <f t="shared" si="5"/>
        <v>2</v>
      </c>
      <c r="J88" s="24">
        <f t="shared" si="6"/>
        <v>0</v>
      </c>
      <c r="K88" s="10" t="s">
        <v>205</v>
      </c>
      <c r="L88" s="15" t="str">
        <f>IF(COUNTIF('МО детально'!$G:$G,"*БУ «Ханты-Мансийская городская клиническая станция скорой медицинской помощи»*"),"Участвует","")</f>
        <v/>
      </c>
      <c r="M88" s="15" t="str">
        <f>IF(COUNTIF('МО детально'!$K:$K,"*БУ «Ханты-Мансийская городская клиническая станция скорой медицинской помощи»*"),"Участвует","")</f>
        <v/>
      </c>
      <c r="N88" s="15" t="str">
        <f>IF(COUNTIF('МО детально'!$O:$O,"*БУ «Ханты-Мансийская городская клиническая станция скорой медицинской помощи»*"),"Участвует","")</f>
        <v>Участвует</v>
      </c>
      <c r="O88" s="15" t="str">
        <f>IF(COUNTIF('МО детально'!$S:$S,"*БУ «Ханты-Мансийская городская клиническая станция скорой медицинской помощи»*"),"Участвует","")</f>
        <v>Участвует</v>
      </c>
      <c r="P88" s="15" t="s">
        <v>205</v>
      </c>
      <c r="Q88" s="15" t="str">
        <f>IF(COUNTIF('МО детально'!$AA:$AA,"*БУ «Ханты-Мансийская городская клиническая станция скорой медицинской помощи»*"),"Участвует","")</f>
        <v/>
      </c>
      <c r="R88" s="15" t="str">
        <f>IF(COUNTIF('МО детально'!$AE:$AE,"*БУ «Ханты-Мансийская городская клиническая станция скорой медицинской помощи»*"),"Участвует","")</f>
        <v>Участвует</v>
      </c>
      <c r="S88" s="15" t="s">
        <v>205</v>
      </c>
      <c r="T88" s="15"/>
      <c r="U88" s="15" t="str">
        <f>IF(COUNTIF('МО детально'!$AQ:$AQ,"*БУ «Ханты-Мансийская городская клиническая станция скорой медицинской помощи»*"),"Участвует","")</f>
        <v>Участвует</v>
      </c>
      <c r="V88" s="15" t="str">
        <f>IF(COUNTIF('МО детально'!$AU:$AU,"*БУ «Ханты-Мансийская городская клиническая станция скорой медицинской помощи»*"),"Участвует","")</f>
        <v>Участвует</v>
      </c>
      <c r="W88" s="15" t="str">
        <f>IF(COUNTIF('МО детально'!$AY:$AY,"*БУ «Ханты-Мансийская городская клиническая станция скорой медицинской помощи»*"),"Участвует","")</f>
        <v>Участвует</v>
      </c>
      <c r="X88" s="15" t="str">
        <f>IF(COUNTIF('МО детально'!$BC:$BC,"*БУ «Ханты-Мансийская городская клиническая станция скорой медицинской помощи»*"),"Участвует","")</f>
        <v>Участвует</v>
      </c>
      <c r="Y88" s="15" t="str">
        <f>IF(COUNTIF('МО детально'!$BG:$BG,"*БУ «Ханты-Мансийская городская клиническая станция скорой медицинской помощи»*"),"Участвует","")</f>
        <v>Участвует</v>
      </c>
      <c r="Z88" s="15" t="str">
        <f>IF(COUNTIF('МО детально'!$BK:$BK,"*БУ «Ханты-Мансийская городская клиническая станция скорой медицинской помощи»*"),"Участвует","")</f>
        <v/>
      </c>
      <c r="AA88" s="15" t="str">
        <f>IF(COUNTIF('МО детально'!$BO:$BO,"*БУ «Белоярская районная больница»*"),"Участвует","")</f>
        <v>Участвует</v>
      </c>
      <c r="AB88" s="15" t="s">
        <v>205</v>
      </c>
      <c r="AC88" s="15" t="str">
        <f>IF(COUNTIF('МО детально'!$BW:$BW,"*БУ «Ханты-Мансийская городская клиническая станция скорой медицинской помощи»*"),"Участвует","")</f>
        <v>Участвует</v>
      </c>
      <c r="AD88" s="15"/>
    </row>
    <row r="89" spans="1:30" ht="45" x14ac:dyDescent="0.2">
      <c r="A89" s="24">
        <v>83</v>
      </c>
      <c r="B89" s="35" t="s">
        <v>97</v>
      </c>
      <c r="C89" s="36" t="s">
        <v>194</v>
      </c>
      <c r="D89" s="37">
        <f t="shared" si="0"/>
        <v>10</v>
      </c>
      <c r="E89" s="24">
        <f t="shared" si="1"/>
        <v>0</v>
      </c>
      <c r="F89" s="24">
        <f t="shared" si="2"/>
        <v>2</v>
      </c>
      <c r="G89" s="38">
        <f t="shared" si="3"/>
        <v>2</v>
      </c>
      <c r="H89" s="24">
        <f t="shared" si="4"/>
        <v>5</v>
      </c>
      <c r="I89" s="24">
        <f t="shared" si="5"/>
        <v>1</v>
      </c>
      <c r="J89" s="24">
        <f t="shared" si="6"/>
        <v>0</v>
      </c>
      <c r="K89" s="10"/>
      <c r="L89" s="15" t="str">
        <f>IF(COUNTIF('МО детально'!$G:$G,"*БУ «Ханты-Мансийская клиническая психоневрологическая больница»*"),"Участвует","")</f>
        <v/>
      </c>
      <c r="M89" s="15" t="str">
        <f>IF(COUNTIF('МО детально'!$K:$K,"*БУ «Ханты-Мансийская клиническая психоневрологическая больница»*"),"Участвует","")</f>
        <v/>
      </c>
      <c r="N89" s="15" t="str">
        <f>IF(COUNTIF('МО детально'!$O:$O,"*БУ «Ханты-Мансийская клиническая психоневрологическая больница»*"),"Участвует","")</f>
        <v>Участвует</v>
      </c>
      <c r="O89" s="15" t="str">
        <f>IF(COUNTIF('МО детально'!$S:$S,"*БУ «Ханты-Мансийская клиническая психоневрологическая больница»*"),"Участвует","")</f>
        <v>Участвует</v>
      </c>
      <c r="P89" s="15"/>
      <c r="Q89" s="15" t="str">
        <f>IF(COUNTIF('МО детально'!$AA:$AA,"*БУ «Ханты-Мансийская клиническая психоневрологическая больница»*"),"Участвует","")</f>
        <v/>
      </c>
      <c r="R89" s="15" t="str">
        <f>IF(COUNTIF('МО детально'!$AE:$AE,"*БУ «Ханты-Мансийская клиническая психоневрологическая больница»*"),"Участвует","")</f>
        <v>Участвует</v>
      </c>
      <c r="S89" s="15" t="s">
        <v>205</v>
      </c>
      <c r="T89" s="15"/>
      <c r="U89" s="15" t="str">
        <f>IF(COUNTIF('МО детально'!$AQ:$AQ,"*БУ «Ханты-Мансийская клиническая психоневрологическая больница»*"),"Участвует","")</f>
        <v>Участвует</v>
      </c>
      <c r="V89" s="15" t="str">
        <f>IF(COUNTIF('МО детально'!$AU:$AU,"*БУ «Ханты-Мансийская клиническая психоневрологическая больница»*"),"Участвует","")</f>
        <v/>
      </c>
      <c r="W89" s="15" t="str">
        <f>IF(COUNTIF('МО детально'!$AY:$AY,"*БУ «Ханты-Мансийская клиническая психоневрологическая больница»*"),"Участвует","")</f>
        <v>Участвует</v>
      </c>
      <c r="X89" s="15" t="str">
        <f>IF(COUNTIF('МО детально'!$BC:$BC,"*БУ «Ханты-Мансийская клиническая психоневрологическая больница»*"),"Участвует","")</f>
        <v>Участвует</v>
      </c>
      <c r="Y89" s="15" t="str">
        <f>IF(COUNTIF('МО детально'!$BG:$BG,"*БУ «Ханты-Мансийская клиническая психоневрологическая больница»*"),"Участвует","")</f>
        <v>Участвует</v>
      </c>
      <c r="Z89" s="15" t="str">
        <f>IF(COUNTIF('МО детально'!$BK:$BK,"*БУ «Ханты-Мансийская клиническая психоневрологическая больница»*"),"Участвует","")</f>
        <v/>
      </c>
      <c r="AA89" s="15" t="str">
        <f>IF(COUNTIF('МО детально'!$BO:$BO,"*БУ «Белоярская районная больница»*"),"Участвует","")</f>
        <v>Участвует</v>
      </c>
      <c r="AB89" s="15"/>
      <c r="AC89" s="15" t="str">
        <f>IF(COUNTIF('МО детально'!$BW:$BW,"*БУ «Ханты-Мансийская клиническая психоневрологическая больница»*"),"Участвует","")</f>
        <v>Участвует</v>
      </c>
      <c r="AD89" s="15"/>
    </row>
    <row r="90" spans="1:30" ht="45" x14ac:dyDescent="0.2">
      <c r="A90" s="24">
        <v>84</v>
      </c>
      <c r="B90" s="35" t="s">
        <v>97</v>
      </c>
      <c r="C90" s="36" t="s">
        <v>183</v>
      </c>
      <c r="D90" s="37">
        <f t="shared" si="0"/>
        <v>14</v>
      </c>
      <c r="E90" s="24">
        <f t="shared" si="1"/>
        <v>0</v>
      </c>
      <c r="F90" s="24">
        <f t="shared" si="2"/>
        <v>2</v>
      </c>
      <c r="G90" s="38">
        <f t="shared" si="3"/>
        <v>3</v>
      </c>
      <c r="H90" s="24">
        <f t="shared" si="4"/>
        <v>6</v>
      </c>
      <c r="I90" s="24">
        <f t="shared" si="5"/>
        <v>2</v>
      </c>
      <c r="J90" s="24">
        <f t="shared" si="6"/>
        <v>1</v>
      </c>
      <c r="K90" s="10"/>
      <c r="L90" s="15" t="str">
        <f>IF(COUNTIF('МО детально'!$G:$G,"*БУ «Ханты-Мансийская клиническая стоматологическая поликлиника»*"),"Участвует","")</f>
        <v/>
      </c>
      <c r="M90" s="15" t="str">
        <f>IF(COUNTIF('МО детально'!$K:$K,"*БУ «Ханты-Мансийская клиническая стоматологическая поликлиника»*"),"Участвует","")</f>
        <v/>
      </c>
      <c r="N90" s="15" t="str">
        <f>IF(COUNTIF('МО детально'!$O:$O,"*БУ «Ханты-Мансийская клиническая стоматологическая поликлиника»*"),"Участвует","")</f>
        <v>Участвует</v>
      </c>
      <c r="O90" s="15" t="str">
        <f>IF(COUNTIF('МО детально'!$S:$S,"*БУ «Ханты-Мансийская клиническая стоматологическая поликлиника»*"),"Участвует","")</f>
        <v>Участвует</v>
      </c>
      <c r="P90" s="15" t="s">
        <v>205</v>
      </c>
      <c r="Q90" s="15" t="str">
        <f>IF(COUNTIF('МО детально'!$AA:$AA,"*БУ «Ханты-Мансийская клиническая стоматологическая поликлиника»*"),"Участвует","")</f>
        <v/>
      </c>
      <c r="R90" s="15" t="str">
        <f>IF(COUNTIF('МО детально'!$AE:$AE,"*БУ «Ханты-Мансийская клиническая стоматологическая поликлиника»*"),"Участвует","")</f>
        <v>Участвует</v>
      </c>
      <c r="S90" s="15" t="s">
        <v>205</v>
      </c>
      <c r="T90" s="15"/>
      <c r="U90" s="15" t="str">
        <f>IF(COUNTIF('МО детально'!$AQ:$AQ,"*БУ «Ханты-Мансийская клиническая стоматологическая поликлиника»*"),"Участвует","")</f>
        <v>Участвует</v>
      </c>
      <c r="V90" s="15" t="str">
        <f>IF(COUNTIF('МО детально'!$AU:$AU,"*БУ «Ханты-Мансийская клиническая стоматологическая поликлиника»*"),"Участвует","")</f>
        <v>Участвует</v>
      </c>
      <c r="W90" s="15" t="str">
        <f>IF(COUNTIF('МО детально'!$AY:$AY,"*БУ «Ханты-Мансийская клиническая стоматологическая поликлиника»*"),"Участвует","")</f>
        <v>Участвует</v>
      </c>
      <c r="X90" s="15" t="str">
        <f>IF(COUNTIF('МО детально'!$BC:$BC,"*БУ «Ханты-Мансийская клиническая стоматологическая поликлиника»*"),"Участвует","")</f>
        <v>Участвует</v>
      </c>
      <c r="Y90" s="15" t="str">
        <f>IF(COUNTIF('МО детально'!$BG:$BG,"*БУ «Ханты-Мансийская клиническая стоматологическая поликлиника»*"),"Участвует","")</f>
        <v>Участвует</v>
      </c>
      <c r="Z90" s="15" t="str">
        <f>IF(COUNTIF('МО детально'!$BK:$BK,"*БУ «Ханты-Мансийская клиническая стоматологическая поликлиника»*"),"Участвует","")</f>
        <v/>
      </c>
      <c r="AA90" s="15" t="str">
        <f>IF(COUNTIF('МО детально'!$BO:$BO,"*БУ «Белоярская районная больница»*"),"Участвует","")</f>
        <v>Участвует</v>
      </c>
      <c r="AB90" s="15" t="s">
        <v>205</v>
      </c>
      <c r="AC90" s="15" t="str">
        <f>IF(COUNTIF('МО детально'!$BW:$BW,"*БУ «Ханты-Мансийская клиническая стоматологическая поликлиника»*"),"Участвует","")</f>
        <v>Участвует</v>
      </c>
      <c r="AD90" s="15" t="s">
        <v>205</v>
      </c>
    </row>
    <row r="91" spans="1:30" ht="45" x14ac:dyDescent="0.2">
      <c r="A91" s="24">
        <v>85</v>
      </c>
      <c r="B91" s="35" t="s">
        <v>97</v>
      </c>
      <c r="C91" s="36" t="s">
        <v>174</v>
      </c>
      <c r="D91" s="37">
        <f t="shared" si="0"/>
        <v>11</v>
      </c>
      <c r="E91" s="24">
        <f t="shared" si="1"/>
        <v>0</v>
      </c>
      <c r="F91" s="24">
        <f t="shared" si="2"/>
        <v>2</v>
      </c>
      <c r="G91" s="38">
        <f t="shared" si="3"/>
        <v>2</v>
      </c>
      <c r="H91" s="24">
        <f t="shared" si="4"/>
        <v>6</v>
      </c>
      <c r="I91" s="24">
        <f t="shared" si="5"/>
        <v>1</v>
      </c>
      <c r="J91" s="24">
        <f t="shared" si="6"/>
        <v>0</v>
      </c>
      <c r="K91" s="10"/>
      <c r="L91" s="15" t="str">
        <f>IF(COUNTIF('МО детально'!$G:$G,"*БУ «Ханты-Мансийский клинический кожно-венерологический диспансер»*"),"Участвует","")</f>
        <v/>
      </c>
      <c r="M91" s="15" t="str">
        <f>IF(COUNTIF('МО детально'!$K:$K,"*БУ «Ханты-Мансийский клинический кожно-венерологический диспансер»*"),"Участвует","")</f>
        <v/>
      </c>
      <c r="N91" s="15" t="str">
        <f>IF(COUNTIF('МО детально'!$O:$O,"*БУ «Ханты-Мансийский клинический кожно-венерологический диспансер»*"),"Участвует","")</f>
        <v>Участвует</v>
      </c>
      <c r="O91" s="15" t="str">
        <f>IF(COUNTIF('МО детально'!$S:$S,"*БУ «Ханты-Мансийский клинический кожно-венерологический диспансер»*"),"Участвует","")</f>
        <v>Участвует</v>
      </c>
      <c r="P91" s="15"/>
      <c r="Q91" s="15" t="str">
        <f>IF(COUNTIF('МО детально'!$AA:$AA,"*БУ «Ханты-Мансийский клинический кожно-венерологический диспансер»*"),"Участвует","")</f>
        <v/>
      </c>
      <c r="R91" s="15" t="str">
        <f>IF(COUNTIF('МО детально'!$AE:$AE,"*БУ «Ханты-Мансийский клинический кожно-венерологический диспансер»*"),"Участвует","")</f>
        <v>Участвует</v>
      </c>
      <c r="S91" s="15" t="s">
        <v>205</v>
      </c>
      <c r="T91" s="15"/>
      <c r="U91" s="15" t="str">
        <f>IF(COUNTIF('МО детально'!$AQ:$AQ,"*БУ «Ханты-Мансийский клинический кожно-венерологический диспансер»*"),"Участвует","")</f>
        <v>Участвует</v>
      </c>
      <c r="V91" s="15" t="str">
        <f>IF(COUNTIF('МО детально'!$AU:$AU,"*БУ «Ханты-Мансийский клинический кожно-венерологический диспансер»*"),"Участвует","")</f>
        <v/>
      </c>
      <c r="W91" s="15" t="str">
        <f>IF(COUNTIF('МО детально'!$AY:$AY,"*БУ «Ханты-Мансийский клинический кожно-венерологический диспансер»*"),"Участвует","")</f>
        <v>Участвует</v>
      </c>
      <c r="X91" s="15" t="str">
        <f>IF(COUNTIF('МО детально'!$BC:$BC,"*БУ «Ханты-Мансийский клинический кожно-венерологический диспансер»*"),"Участвует","")</f>
        <v>Участвует</v>
      </c>
      <c r="Y91" s="15" t="str">
        <f>IF(COUNTIF('МО детально'!$BG:$BG,"*БУ «Ханты-Мансийский клинический кожно-венерологический диспансер»*"),"Участвует","")</f>
        <v>Участвует</v>
      </c>
      <c r="Z91" s="15" t="str">
        <f>IF(COUNTIF('МО детально'!$BK:$BK,"*БУ «Ханты-Мансийский клинический кожно-венерологический диспансер»*"),"Участвует","")</f>
        <v>Участвует</v>
      </c>
      <c r="AA91" s="15" t="str">
        <f>IF(COUNTIF('МО детально'!$BO:$BO,"*БУ «Белоярская районная больница»*"),"Участвует","")</f>
        <v>Участвует</v>
      </c>
      <c r="AB91" s="15"/>
      <c r="AC91" s="15" t="str">
        <f>IF(COUNTIF('МО детально'!$BW:$BW,"*БУ «Ханты-Мансийский клинический кожно-венерологический диспансер»*"),"Участвует","")</f>
        <v>Участвует</v>
      </c>
      <c r="AD91" s="15"/>
    </row>
    <row r="92" spans="1:30" ht="45" x14ac:dyDescent="0.2">
      <c r="A92" s="24">
        <v>86</v>
      </c>
      <c r="B92" s="35" t="s">
        <v>97</v>
      </c>
      <c r="C92" s="36" t="s">
        <v>195</v>
      </c>
      <c r="D92" s="37">
        <f t="shared" si="0"/>
        <v>10</v>
      </c>
      <c r="E92" s="24">
        <f t="shared" si="1"/>
        <v>0</v>
      </c>
      <c r="F92" s="24">
        <f t="shared" si="2"/>
        <v>2</v>
      </c>
      <c r="G92" s="38">
        <f t="shared" si="3"/>
        <v>2</v>
      </c>
      <c r="H92" s="24">
        <f t="shared" si="4"/>
        <v>5</v>
      </c>
      <c r="I92" s="24">
        <f t="shared" si="5"/>
        <v>1</v>
      </c>
      <c r="J92" s="24">
        <f t="shared" si="6"/>
        <v>0</v>
      </c>
      <c r="K92" s="10"/>
      <c r="L92" s="15" t="str">
        <f>IF(COUNTIF('МО детально'!$G:$G,"*БУ «Центр общественного здоровья и медицинской профилактики»*"),"Участвует","")</f>
        <v/>
      </c>
      <c r="M92" s="15" t="str">
        <f>IF(COUNTIF('МО детально'!$K:$K,"*БУ «Центр общественного здоровья и медицинской профилактики»*"),"Участвует","")</f>
        <v/>
      </c>
      <c r="N92" s="15" t="str">
        <f>IF(COUNTIF('МО детально'!$O:$O,"*БУ «Центр общественного здоровья и медицинской профилактики»*"),"Участвует","")</f>
        <v>Участвует</v>
      </c>
      <c r="O92" s="15" t="str">
        <f>IF(COUNTIF('МО детально'!$S:$S,"*БУ «Центр общественного здоровья и медицинской профилактики»*"),"Участвует","")</f>
        <v>Участвует</v>
      </c>
      <c r="P92" s="15"/>
      <c r="Q92" s="15" t="str">
        <f>IF(COUNTIF('МО детально'!$AA:$AA,"*БУ «Центр общественного здоровья и медицинской профилактики»*"),"Участвует","")</f>
        <v/>
      </c>
      <c r="R92" s="15" t="str">
        <f>IF(COUNTIF('МО детально'!$AE:$AE,"*БУ «Центр общественного здоровья и медицинской профилактики»*"),"Участвует","")</f>
        <v>Участвует</v>
      </c>
      <c r="S92" s="15" t="s">
        <v>205</v>
      </c>
      <c r="T92" s="15"/>
      <c r="U92" s="15" t="str">
        <f>IF(COUNTIF('МО детально'!$AQ:$AQ,"*БУ «Центр общественного здоровья и медицинской профилактики»*"),"Участвует","")</f>
        <v>Участвует</v>
      </c>
      <c r="V92" s="15" t="str">
        <f>IF(COUNTIF('МО детально'!$AU:$AU,"*БУ «Центр общественного здоровья и медицинской профилактики»*"),"Участвует","")</f>
        <v/>
      </c>
      <c r="W92" s="15" t="str">
        <f>IF(COUNTIF('МО детально'!$AY:$AY,"*БУ «Центр общественного здоровья и медицинской профилактики»*"),"Участвует","")</f>
        <v>Участвует</v>
      </c>
      <c r="X92" s="15" t="str">
        <f>IF(COUNTIF('МО детально'!$BC:$BC,"*БУ «Центр общественного здоровья и медицинской профилактики»*"),"Участвует","")</f>
        <v>Участвует</v>
      </c>
      <c r="Y92" s="15" t="str">
        <f>IF(COUNTIF('МО детально'!$BG:$BG,"*БУ «Центр общественного здоровья и медицинской профилактики»*"),"Участвует","")</f>
        <v>Участвует</v>
      </c>
      <c r="Z92" s="15" t="str">
        <f>IF(COUNTIF('МО детально'!$BK:$BK,"*БУ «Центр общественного здоровья и медицинской профилактики»*"),"Участвует","")</f>
        <v/>
      </c>
      <c r="AA92" s="15" t="str">
        <f>IF(COUNTIF('МО детально'!$BO:$BO,"*БУ «Белоярская районная больница»*"),"Участвует","")</f>
        <v>Участвует</v>
      </c>
      <c r="AB92" s="15"/>
      <c r="AC92" s="15" t="str">
        <f>IF(COUNTIF('МО детально'!$BW:$BW,"*БУ «Центр общественного здоровья и медицинской профилактики»*"),"Участвует","")</f>
        <v>Участвует</v>
      </c>
      <c r="AD92" s="15"/>
    </row>
    <row r="93" spans="1:30" ht="30" x14ac:dyDescent="0.2">
      <c r="A93" s="24">
        <v>87</v>
      </c>
      <c r="B93" s="35" t="s">
        <v>97</v>
      </c>
      <c r="C93" s="36" t="s">
        <v>175</v>
      </c>
      <c r="D93" s="37">
        <f t="shared" si="0"/>
        <v>12</v>
      </c>
      <c r="E93" s="24">
        <f t="shared" si="1"/>
        <v>0</v>
      </c>
      <c r="F93" s="24">
        <f t="shared" si="2"/>
        <v>2</v>
      </c>
      <c r="G93" s="38">
        <f t="shared" si="3"/>
        <v>3</v>
      </c>
      <c r="H93" s="24">
        <f t="shared" si="4"/>
        <v>6</v>
      </c>
      <c r="I93" s="24">
        <f t="shared" si="5"/>
        <v>1</v>
      </c>
      <c r="J93" s="24">
        <f t="shared" si="6"/>
        <v>0</v>
      </c>
      <c r="K93" s="10"/>
      <c r="L93" s="15" t="str">
        <f>IF(COUNTIF('МО детально'!$G:$G,"*КУ «Бюро судебно-медицинской экспертизы»*"),"Участвует","")</f>
        <v/>
      </c>
      <c r="M93" s="15" t="str">
        <f>IF(COUNTIF('МО детально'!$K:$K,"*КУ «Бюро судебно-медицинской экспертизы»*"),"Участвует","")</f>
        <v/>
      </c>
      <c r="N93" s="15" t="str">
        <f>IF(COUNTIF('МО детально'!$O:$O,"*КУ «Бюро судебно-медицинской экспертизы»*"),"Участвует","")</f>
        <v>Участвует</v>
      </c>
      <c r="O93" s="15" t="str">
        <f>IF(COUNTIF('МО детально'!$S:$S,"*КУ «Бюро судебно-медицинской экспертизы»*"),"Участвует","")</f>
        <v>Участвует</v>
      </c>
      <c r="P93" s="15" t="s">
        <v>205</v>
      </c>
      <c r="Q93" s="15" t="str">
        <f>IF(COUNTIF('МО детально'!$AA:$AA,"*КУ «Бюро судебно-медицинской экспертизы»*"),"Участвует","")</f>
        <v/>
      </c>
      <c r="R93" s="15" t="str">
        <f>IF(COUNTIF('МО детально'!$AE:$AE,"*КУ «Бюро судебно-медицинской экспертизы»*"),"Участвует","")</f>
        <v>Участвует</v>
      </c>
      <c r="S93" s="15" t="s">
        <v>205</v>
      </c>
      <c r="T93" s="15"/>
      <c r="U93" s="15" t="str">
        <f>IF(COUNTIF('МО детально'!$AQ:$AQ,"*КУ «Бюро судебно-медицинской экспертизы»*"),"Участвует","")</f>
        <v>Участвует</v>
      </c>
      <c r="V93" s="15" t="str">
        <f>IF(COUNTIF('МО детально'!$AU:$AU,"*КУ «Бюро судебно-медицинской экспертизы»*"),"Участвует","")</f>
        <v/>
      </c>
      <c r="W93" s="15" t="str">
        <f>IF(COUNTIF('МО детально'!$AY:$AY,"*КУ «Бюро судебно-медицинской экспертизы»*"),"Участвует","")</f>
        <v>Участвует</v>
      </c>
      <c r="X93" s="15" t="str">
        <f>IF(COUNTIF('МО детально'!$BC:$BC,"*КУ «Бюро судебно-медицинской экспертизы»*"),"Участвует","")</f>
        <v>Участвует</v>
      </c>
      <c r="Y93" s="15" t="str">
        <f>IF(COUNTIF('МО детально'!$BG:$BG,"*КУ «Бюро судебно-медицинской экспертизы»*"),"Участвует","")</f>
        <v>Участвует</v>
      </c>
      <c r="Z93" s="15" t="str">
        <f>IF(COUNTIF('МО детально'!$BK:$BK,"*КУ «Бюро судебно-медицинской экспертизы»*"),"Участвует","")</f>
        <v>Участвует</v>
      </c>
      <c r="AA93" s="15" t="str">
        <f>IF(COUNTIF('МО детально'!$BO:$BO,"*БУ «Белоярская районная больница»*"),"Участвует","")</f>
        <v>Участвует</v>
      </c>
      <c r="AB93" s="15"/>
      <c r="AC93" s="15" t="str">
        <f>IF(COUNTIF('МО детально'!$BW:$BW,"*КУ «Бюро судебно-медицинской экспертизы»*"),"Участвует","")</f>
        <v>Участвует</v>
      </c>
      <c r="AD93" s="15"/>
    </row>
    <row r="94" spans="1:30" ht="45" x14ac:dyDescent="0.2">
      <c r="A94" s="24">
        <v>88</v>
      </c>
      <c r="B94" s="35" t="s">
        <v>97</v>
      </c>
      <c r="C94" s="36" t="s">
        <v>196</v>
      </c>
      <c r="D94" s="37">
        <f t="shared" si="0"/>
        <v>10</v>
      </c>
      <c r="E94" s="24">
        <f t="shared" si="1"/>
        <v>0</v>
      </c>
      <c r="F94" s="24">
        <f t="shared" si="2"/>
        <v>2</v>
      </c>
      <c r="G94" s="38">
        <f t="shared" si="3"/>
        <v>2</v>
      </c>
      <c r="H94" s="24">
        <f t="shared" si="4"/>
        <v>5</v>
      </c>
      <c r="I94" s="24">
        <f t="shared" si="5"/>
        <v>1</v>
      </c>
      <c r="J94" s="24">
        <f t="shared" si="6"/>
        <v>0</v>
      </c>
      <c r="K94" s="10"/>
      <c r="L94" s="15" t="str">
        <f>IF(COUNTIF('МО детально'!$G:$G,"*КУ «Детский противотуберкулезный санаторий им. Е.М. Сагандуковой»*"),"Участвует","")</f>
        <v/>
      </c>
      <c r="M94" s="15" t="str">
        <f>IF(COUNTIF('МО детально'!$K:$K,"*КУ «Детский противотуберкулезный санаторий им. Е.М. Сагандуковой»*"),"Участвует","")</f>
        <v/>
      </c>
      <c r="N94" s="15" t="str">
        <f>IF(COUNTIF('МО детально'!$O:$O,"*КУ «Детский противотуберкулезный санаторий им. Е.М. Сагандуковой»*"),"Участвует","")</f>
        <v>Участвует</v>
      </c>
      <c r="O94" s="15" t="str">
        <f>IF(COUNTIF('МО детально'!$S:$S,"*КУ «Детский противотуберкулезный санаторий им. Е.М. Сагандуковой»*"),"Участвует","")</f>
        <v>Участвует</v>
      </c>
      <c r="P94" s="15"/>
      <c r="Q94" s="15" t="str">
        <f>IF(COUNTIF('МО детально'!$AA:$AA,"*КУ «Детский противотуберкулезный санаторий им. Е.М. Сагандуковой»*"),"Участвует","")</f>
        <v/>
      </c>
      <c r="R94" s="15" t="str">
        <f>IF(COUNTIF('МО детально'!$AE:$AE,"*КУ «Детский противотуберкулезный санаторий им. Е.М. Сагандуковой»*"),"Участвует","")</f>
        <v>Участвует</v>
      </c>
      <c r="S94" s="15" t="s">
        <v>205</v>
      </c>
      <c r="T94" s="15"/>
      <c r="U94" s="15" t="str">
        <f>IF(COUNTIF('МО детально'!$AQ:$AQ,"*КУ «Детский противотуберкулезный санаторий им. Е.М. Сагандуковой»*"),"Участвует","")</f>
        <v>Участвует</v>
      </c>
      <c r="V94" s="15" t="str">
        <f>IF(COUNTIF('МО детально'!$AU:$AU,"*КУ «Детский противотуберкулезный санаторий им. Е.М. Сагандуковой»*"),"Участвует","")</f>
        <v/>
      </c>
      <c r="W94" s="15" t="str">
        <f>IF(COUNTIF('МО детально'!$AY:$AY,"*КУ «Детский противотуберкулезный санаторий им. Е.М. Сагандуковой»*"),"Участвует","")</f>
        <v>Участвует</v>
      </c>
      <c r="X94" s="15" t="str">
        <f>IF(COUNTIF('МО детально'!$BC:$BC,"*КУ «Детский противотуберкулезный санаторий им. Е.М. Сагандуковой»*"),"Участвует","")</f>
        <v>Участвует</v>
      </c>
      <c r="Y94" s="15" t="str">
        <f>IF(COUNTIF('МО детально'!$BG:$BG,"*КУ «Детский противотуберкулезный санаторий им. Е.М. Сагандуковой»*"),"Участвует","")</f>
        <v>Участвует</v>
      </c>
      <c r="Z94" s="15" t="str">
        <f>IF(COUNTIF('МО детально'!$BK:$BK,"*КУ «Детский противотуберкулезный санаторий им. Е.М. Сагандуковой»*"),"Участвует","")</f>
        <v/>
      </c>
      <c r="AA94" s="15" t="str">
        <f>IF(COUNTIF('МО детально'!$BO:$BO,"*БУ «Белоярская районная больница»*"),"Участвует","")</f>
        <v>Участвует</v>
      </c>
      <c r="AB94" s="15"/>
      <c r="AC94" s="15" t="str">
        <f>IF(COUNTIF('МО детально'!$BW:$BW,"*КУ «Детский противотуберкулезный санаторий им. Е.М. Сагандуковой»*"),"Участвует","")</f>
        <v>Участвует</v>
      </c>
      <c r="AD94" s="15"/>
    </row>
    <row r="95" spans="1:30" ht="45" x14ac:dyDescent="0.2">
      <c r="A95" s="24">
        <v>89</v>
      </c>
      <c r="B95" s="35" t="s">
        <v>97</v>
      </c>
      <c r="C95" s="36" t="s">
        <v>197</v>
      </c>
      <c r="D95" s="37">
        <f t="shared" si="0"/>
        <v>10</v>
      </c>
      <c r="E95" s="24">
        <f t="shared" si="1"/>
        <v>0</v>
      </c>
      <c r="F95" s="24">
        <f t="shared" si="2"/>
        <v>2</v>
      </c>
      <c r="G95" s="38">
        <f t="shared" si="3"/>
        <v>2</v>
      </c>
      <c r="H95" s="24">
        <f t="shared" si="4"/>
        <v>5</v>
      </c>
      <c r="I95" s="24">
        <f t="shared" si="5"/>
        <v>1</v>
      </c>
      <c r="J95" s="24">
        <f t="shared" si="6"/>
        <v>0</v>
      </c>
      <c r="K95" s="10"/>
      <c r="L95" s="15" t="str">
        <f>IF(COUNTIF('МО детально'!$G:$G,"*КУ «Ханты-Мансийский клинический противотуберкулезный диспансер»*"),"Участвует","")</f>
        <v/>
      </c>
      <c r="M95" s="15" t="str">
        <f>IF(COUNTIF('МО детально'!$K:$K,"*КУ «Ханты-Мансийский клинический противотуберкулезный диспансер»*"),"Участвует","")</f>
        <v/>
      </c>
      <c r="N95" s="15" t="str">
        <f>IF(COUNTIF('МО детально'!$O:$O,"*КУ «Ханты-Мансийский клинический противотуберкулезный диспансер»*"),"Участвует","")</f>
        <v>Участвует</v>
      </c>
      <c r="O95" s="15" t="str">
        <f>IF(COUNTIF('МО детально'!$S:$S,"*КУ «Ханты-Мансийский клинический противотуберкулезный диспансер»*"),"Участвует","")</f>
        <v>Участвует</v>
      </c>
      <c r="P95" s="15"/>
      <c r="Q95" s="15" t="str">
        <f>IF(COUNTIF('МО детально'!$AA:$AA,"*КУ «Ханты-Мансийский клинический противотуберкулезный диспансер»*"),"Участвует","")</f>
        <v/>
      </c>
      <c r="R95" s="15" t="str">
        <f>IF(COUNTIF('МО детально'!$AE:$AE,"*КУ «Ханты-Мансийский клинический противотуберкулезный диспансер»*"),"Участвует","")</f>
        <v>Участвует</v>
      </c>
      <c r="S95" s="15" t="s">
        <v>205</v>
      </c>
      <c r="T95" s="15"/>
      <c r="U95" s="15" t="str">
        <f>IF(COUNTIF('МО детально'!$AQ:$AQ,"*КУ «Ханты-Мансийский клинический противотуберкулезный диспансер»*"),"Участвует","")</f>
        <v>Участвует</v>
      </c>
      <c r="V95" s="15" t="str">
        <f>IF(COUNTIF('МО детально'!$AU:$AU,"*КУ «Ханты-Мансийский клинический противотуберкулезный диспансер»*"),"Участвует","")</f>
        <v/>
      </c>
      <c r="W95" s="15" t="str">
        <f>IF(COUNTIF('МО детально'!$AY:$AY,"*КУ «Ханты-Мансийский клинический противотуберкулезный диспансер»*"),"Участвует","")</f>
        <v>Участвует</v>
      </c>
      <c r="X95" s="15" t="str">
        <f>IF(COUNTIF('МО детально'!$BC:$BC,"*КУ «Ханты-Мансийский клинический противотуберкулезный диспансер»*"),"Участвует","")</f>
        <v>Участвует</v>
      </c>
      <c r="Y95" s="15" t="str">
        <f>IF(COUNTIF('МО детально'!$BG:$BG,"*КУ «Ханты-Мансийский клинический противотуберкулезный диспансер»*"),"Участвует","")</f>
        <v>Участвует</v>
      </c>
      <c r="Z95" s="15" t="str">
        <f>IF(COUNTIF('МО детально'!$BK:$BK,"*КУ «Ханты-Мансийский клинический противотуберкулезный диспансер»*"),"Участвует","")</f>
        <v/>
      </c>
      <c r="AA95" s="15" t="str">
        <f>IF(COUNTIF('МО детально'!$BO:$BO,"*БУ «Белоярская районная больница»*"),"Участвует","")</f>
        <v>Участвует</v>
      </c>
      <c r="AB95" s="15"/>
      <c r="AC95" s="15" t="str">
        <f>IF(COUNTIF('МО детально'!$BW:$BW,"*КУ «Ханты-Мансийский клинический противотуберкулезный диспансер»*"),"Участвует","")</f>
        <v>Участвует</v>
      </c>
      <c r="AD95" s="15"/>
    </row>
    <row r="96" spans="1:30" ht="30" x14ac:dyDescent="0.2">
      <c r="A96" s="24">
        <v>90</v>
      </c>
      <c r="B96" s="35" t="s">
        <v>97</v>
      </c>
      <c r="C96" s="36" t="s">
        <v>187</v>
      </c>
      <c r="D96" s="37">
        <f t="shared" si="0"/>
        <v>13</v>
      </c>
      <c r="E96" s="24">
        <f t="shared" si="1"/>
        <v>1</v>
      </c>
      <c r="F96" s="24">
        <f t="shared" si="2"/>
        <v>2</v>
      </c>
      <c r="G96" s="38">
        <f t="shared" si="3"/>
        <v>2</v>
      </c>
      <c r="H96" s="24">
        <f t="shared" si="4"/>
        <v>6</v>
      </c>
      <c r="I96" s="24">
        <f t="shared" si="5"/>
        <v>2</v>
      </c>
      <c r="J96" s="24">
        <f t="shared" si="6"/>
        <v>0</v>
      </c>
      <c r="K96" s="10" t="s">
        <v>205</v>
      </c>
      <c r="L96" s="15" t="str">
        <f>IF(COUNTIF('МО детально'!$G:$G,"*КУ «Центр медицины катастроф»*"),"Участвует","")</f>
        <v/>
      </c>
      <c r="M96" s="15" t="str">
        <f>IF(COUNTIF('МО детально'!$K:$K,"*КУ «Центр медицины катастроф»*"),"Участвует","")</f>
        <v/>
      </c>
      <c r="N96" s="15" t="str">
        <f>IF(COUNTIF('МО детально'!$O:$O,"*КУ «Центр медицины катастроф»*"),"Участвует","")</f>
        <v>Участвует</v>
      </c>
      <c r="O96" s="15" t="str">
        <f>IF(COUNTIF('МО детально'!$S:$S,"*КУ «Центр медицины катастроф»*"),"Участвует","")</f>
        <v>Участвует</v>
      </c>
      <c r="P96" s="15"/>
      <c r="Q96" s="15" t="str">
        <f>IF(COUNTIF('МО детально'!$AA:$AA,"*КУ «Центр медицины катастроф»*"),"Участвует","")</f>
        <v/>
      </c>
      <c r="R96" s="15" t="str">
        <f>IF(COUNTIF('МО детально'!$AE:$AE,"*КУ «Центр медицины катастроф»*"),"Участвует","")</f>
        <v>Участвует</v>
      </c>
      <c r="S96" s="15" t="s">
        <v>205</v>
      </c>
      <c r="T96" s="15"/>
      <c r="U96" s="15" t="str">
        <f>IF(COUNTIF('МО детально'!$AQ:$AQ,"*КУ «Центр медицины катастроф»*"),"Участвует","")</f>
        <v>Участвует</v>
      </c>
      <c r="V96" s="15" t="str">
        <f>IF(COUNTIF('МО детально'!$AU:$AU,"*КУ «Центр медицины катастроф»*"),"Участвует","")</f>
        <v>Участвует</v>
      </c>
      <c r="W96" s="15" t="str">
        <f>IF(COUNTIF('МО детально'!$AY:$AY,"*КУ «Центр медицины катастроф»*"),"Участвует","")</f>
        <v>Участвует</v>
      </c>
      <c r="X96" s="15" t="str">
        <f>IF(COUNTIF('МО детально'!$BC:$BC,"*КУ «Центр медицины катастроф»*"),"Участвует","")</f>
        <v>Участвует</v>
      </c>
      <c r="Y96" s="15" t="str">
        <f>IF(COUNTIF('МО детально'!$BG:$BG,"*КУ «Центр медицины катастроф»*"),"Участвует","")</f>
        <v>Участвует</v>
      </c>
      <c r="Z96" s="15" t="str">
        <f>IF(COUNTIF('МО детально'!$BK:$BK,"*КУ «Центр медицины катастроф»*"),"Участвует","")</f>
        <v/>
      </c>
      <c r="AA96" s="15" t="str">
        <f>IF(COUNTIF('МО детально'!$BO:$BO,"*БУ «Белоярская районная больница»*"),"Участвует","")</f>
        <v>Участвует</v>
      </c>
      <c r="AB96" s="15" t="s">
        <v>205</v>
      </c>
      <c r="AC96" s="15" t="str">
        <f>IF(COUNTIF('МО детально'!$BW:$BW,"*КУ «Центр медицины катастроф»*"),"Участвует","")</f>
        <v>Участвует</v>
      </c>
      <c r="AD96" s="15"/>
    </row>
    <row r="97" spans="1:30" ht="30" x14ac:dyDescent="0.2">
      <c r="A97" s="24">
        <v>91</v>
      </c>
      <c r="B97" s="35" t="s">
        <v>97</v>
      </c>
      <c r="C97" s="36" t="s">
        <v>176</v>
      </c>
      <c r="D97" s="37">
        <f t="shared" si="0"/>
        <v>12</v>
      </c>
      <c r="E97" s="24">
        <f t="shared" si="1"/>
        <v>0</v>
      </c>
      <c r="F97" s="24">
        <f t="shared" si="2"/>
        <v>2</v>
      </c>
      <c r="G97" s="38">
        <f t="shared" si="3"/>
        <v>3</v>
      </c>
      <c r="H97" s="24">
        <f t="shared" si="4"/>
        <v>6</v>
      </c>
      <c r="I97" s="24">
        <f t="shared" si="5"/>
        <v>1</v>
      </c>
      <c r="J97" s="24">
        <f t="shared" si="6"/>
        <v>0</v>
      </c>
      <c r="K97" s="10"/>
      <c r="L97" s="15" t="str">
        <f>IF(COUNTIF('МО детально'!$G:$G,"*КУ «Центр профилактики и борьбы со СПИД»*"),"Участвует","")</f>
        <v/>
      </c>
      <c r="M97" s="15" t="str">
        <f>IF(COUNTIF('МО детально'!$K:$K,"*КУ «Центр профилактики и борьбы со СПИД»*"),"Участвует","")</f>
        <v/>
      </c>
      <c r="N97" s="15" t="str">
        <f>IF(COUNTIF('МО детально'!$O:$O,"*КУ «Центр профилактики и борьбы со СПИД»*"),"Участвует","")</f>
        <v>Участвует</v>
      </c>
      <c r="O97" s="15" t="str">
        <f>IF(COUNTIF('МО детально'!$S:$S,"*КУ «Центр профилактики и борьбы со СПИД»*"),"Участвует","")</f>
        <v>Участвует</v>
      </c>
      <c r="P97" s="15" t="s">
        <v>205</v>
      </c>
      <c r="Q97" s="15" t="str">
        <f>IF(COUNTIF('МО детально'!$AA:$AA,"*КУ «Центр профилактики и борьбы со СПИД»*"),"Участвует","")</f>
        <v/>
      </c>
      <c r="R97" s="15" t="str">
        <f>IF(COUNTIF('МО детально'!$AE:$AE,"*КУ «Центр профилактики и борьбы со СПИД»*"),"Участвует","")</f>
        <v>Участвует</v>
      </c>
      <c r="S97" s="15" t="s">
        <v>205</v>
      </c>
      <c r="T97" s="15"/>
      <c r="U97" s="15" t="str">
        <f>IF(COUNTIF('МО детально'!$AQ:$AQ,"*КУ «Центр профилактики и борьбы со СПИД»*"),"Участвует","")</f>
        <v>Участвует</v>
      </c>
      <c r="V97" s="15" t="str">
        <f>IF(COUNTIF('МО детально'!$AU:$AU,"*КУ «Центр профилактики и борьбы со СПИД»*"),"Участвует","")</f>
        <v/>
      </c>
      <c r="W97" s="15" t="str">
        <f>IF(COUNTIF('МО детально'!$AY:$AY,"*КУ «Центр профилактики и борьбы со СПИД»*"),"Участвует","")</f>
        <v>Участвует</v>
      </c>
      <c r="X97" s="15" t="str">
        <f>IF(COUNTIF('МО детально'!$BC:$BC,"*КУ «Центр профилактики и борьбы со СПИД»*"),"Участвует","")</f>
        <v>Участвует</v>
      </c>
      <c r="Y97" s="15" t="str">
        <f>IF(COUNTIF('МО детально'!$BG:$BG,"*КУ «Центр профилактики и борьбы со СПИД»*"),"Участвует","")</f>
        <v>Участвует</v>
      </c>
      <c r="Z97" s="15" t="str">
        <f>IF(COUNTIF('МО детально'!$BK:$BK,"*КУ «Центр профилактики и борьбы со СПИД»*"),"Участвует","")</f>
        <v>Участвует</v>
      </c>
      <c r="AA97" s="15" t="str">
        <f>IF(COUNTIF('МО детально'!$BO:$BO,"*БУ «Белоярская районная больница»*"),"Участвует","")</f>
        <v>Участвует</v>
      </c>
      <c r="AB97" s="15"/>
      <c r="AC97" s="15" t="str">
        <f>IF(COUNTIF('МО детально'!$BW:$BW,"*КУ «Центр профилактики и борьбы со СПИД»*"),"Участвует","")</f>
        <v>Участвует</v>
      </c>
      <c r="AD97" s="15"/>
    </row>
    <row r="98" spans="1:30" ht="30" x14ac:dyDescent="0.2">
      <c r="A98" s="24">
        <v>92</v>
      </c>
      <c r="B98" s="35" t="s">
        <v>135</v>
      </c>
      <c r="C98" s="36" t="s">
        <v>136</v>
      </c>
      <c r="D98" s="37">
        <f t="shared" si="0"/>
        <v>18</v>
      </c>
      <c r="E98" s="24">
        <f t="shared" si="1"/>
        <v>1</v>
      </c>
      <c r="F98" s="24">
        <f t="shared" si="2"/>
        <v>4</v>
      </c>
      <c r="G98" s="38">
        <f t="shared" si="3"/>
        <v>3</v>
      </c>
      <c r="H98" s="24">
        <f t="shared" si="4"/>
        <v>7</v>
      </c>
      <c r="I98" s="24">
        <f t="shared" si="5"/>
        <v>2</v>
      </c>
      <c r="J98" s="24">
        <f t="shared" si="6"/>
        <v>1</v>
      </c>
      <c r="K98" s="10" t="s">
        <v>205</v>
      </c>
      <c r="L98" s="15" t="str">
        <f>IF(COUNTIF('МО детально'!$G:$G,"*БУ «Югорская городская больница»*"),"Участвует","")</f>
        <v>Участвует</v>
      </c>
      <c r="M98" s="15" t="str">
        <f>IF(COUNTIF('МО детально'!$K:$K,"*БУ «Югорская городская больница»*"),"Участвует","")</f>
        <v>Участвует</v>
      </c>
      <c r="N98" s="15" t="str">
        <f>IF(COUNTIF('МО детально'!$O:$O,"*БУ «Югорская городская больница»*"),"Участвует","")</f>
        <v>Участвует</v>
      </c>
      <c r="O98" s="15" t="str">
        <f>IF(COUNTIF('МО детально'!$S:$S,"*БУ «Югорская городская больница»*"),"Участвует","")</f>
        <v>Участвует</v>
      </c>
      <c r="P98" s="15" t="s">
        <v>205</v>
      </c>
      <c r="Q98" s="15" t="str">
        <f>IF(COUNTIF('МО детально'!$AA:$AA,"*БУ «Югорская городская больница»*"),"Участвует","")</f>
        <v/>
      </c>
      <c r="R98" s="15" t="str">
        <f>IF(COUNTIF('МО детально'!$AE:$AE,"*БУ «Югорская городская больница»*"),"Участвует","")</f>
        <v>Участвует</v>
      </c>
      <c r="S98" s="15" t="s">
        <v>205</v>
      </c>
      <c r="T98" s="15"/>
      <c r="U98" s="15" t="str">
        <f>IF(COUNTIF('МО детально'!$AQ:$AQ,"*БУ «Югорская городская больница»*"),"Участвует","")</f>
        <v>Участвует</v>
      </c>
      <c r="V98" s="15" t="str">
        <f>IF(COUNTIF('МО детально'!$AU:$AU,"*БУ «Югорская городская больница»*"),"Участвует","")</f>
        <v>Участвует</v>
      </c>
      <c r="W98" s="15" t="str">
        <f>IF(COUNTIF('МО детально'!$AY:$AY,"*БУ «Югорская городская больница»*"),"Участвует","")</f>
        <v>Участвует</v>
      </c>
      <c r="X98" s="15" t="str">
        <f>IF(COUNTIF('МО детально'!$BC:$BC,"*БУ «Югорская городская больница»*"),"Участвует","")</f>
        <v>Участвует</v>
      </c>
      <c r="Y98" s="15" t="str">
        <f>IF(COUNTIF('МО детально'!$BG:$BG,"*БУ «Югорская городская больница»*"),"Участвует","")</f>
        <v>Участвует</v>
      </c>
      <c r="Z98" s="15" t="str">
        <f>IF(COUNTIF('МО детально'!$BK:$BK,"*БУ «Югорская городская больница»*"),"Участвует","")</f>
        <v>Участвует</v>
      </c>
      <c r="AA98" s="15" t="str">
        <f>IF(COUNTIF('МО детально'!$BO:$BO,"*БУ «Белоярская районная больница»*"),"Участвует","")</f>
        <v>Участвует</v>
      </c>
      <c r="AB98" s="15" t="s">
        <v>205</v>
      </c>
      <c r="AC98" s="15" t="str">
        <f>IF(COUNTIF('МО детально'!$BW:$BW,"*БУ «Югорская городская больница»*"),"Участвует","")</f>
        <v>Участвует</v>
      </c>
      <c r="AD98" s="15" t="s">
        <v>205</v>
      </c>
    </row>
    <row r="99" spans="1:30" ht="45" customHeight="1" x14ac:dyDescent="0.2">
      <c r="A99" s="61" t="s">
        <v>206</v>
      </c>
      <c r="B99" s="56"/>
      <c r="C99" s="62"/>
      <c r="D99" s="39">
        <f t="shared" ref="D99:J99" si="7">COUNTIF(D7:D98,"&gt;0")</f>
        <v>92</v>
      </c>
      <c r="E99" s="40">
        <f t="shared" si="7"/>
        <v>56</v>
      </c>
      <c r="F99" s="40">
        <f t="shared" si="7"/>
        <v>89</v>
      </c>
      <c r="G99" s="40">
        <f t="shared" si="7"/>
        <v>92</v>
      </c>
      <c r="H99" s="40">
        <f t="shared" si="7"/>
        <v>92</v>
      </c>
      <c r="I99" s="40">
        <f t="shared" si="7"/>
        <v>90</v>
      </c>
      <c r="J99" s="40">
        <f t="shared" si="7"/>
        <v>48</v>
      </c>
      <c r="K99" s="41">
        <f t="shared" ref="K99:AD99" si="8">COUNTIF(K7:K98,"Участвует")</f>
        <v>56</v>
      </c>
      <c r="L99" s="42">
        <f t="shared" si="8"/>
        <v>16</v>
      </c>
      <c r="M99" s="42">
        <f t="shared" si="8"/>
        <v>34</v>
      </c>
      <c r="N99" s="42">
        <f t="shared" si="8"/>
        <v>89</v>
      </c>
      <c r="O99" s="42">
        <f t="shared" si="8"/>
        <v>89</v>
      </c>
      <c r="P99" s="42">
        <f t="shared" si="8"/>
        <v>71</v>
      </c>
      <c r="Q99" s="42">
        <f t="shared" si="8"/>
        <v>9</v>
      </c>
      <c r="R99" s="42">
        <f t="shared" si="8"/>
        <v>89</v>
      </c>
      <c r="S99" s="42">
        <f t="shared" si="8"/>
        <v>92</v>
      </c>
      <c r="T99" s="42">
        <f t="shared" si="8"/>
        <v>3</v>
      </c>
      <c r="U99" s="42">
        <f t="shared" si="8"/>
        <v>89</v>
      </c>
      <c r="V99" s="42">
        <f t="shared" si="8"/>
        <v>55</v>
      </c>
      <c r="W99" s="42">
        <f t="shared" si="8"/>
        <v>89</v>
      </c>
      <c r="X99" s="42">
        <f t="shared" si="8"/>
        <v>89</v>
      </c>
      <c r="Y99" s="42">
        <f t="shared" si="8"/>
        <v>89</v>
      </c>
      <c r="Z99" s="42">
        <f t="shared" si="8"/>
        <v>42</v>
      </c>
      <c r="AA99" s="42">
        <f t="shared" si="8"/>
        <v>92</v>
      </c>
      <c r="AB99" s="42">
        <f t="shared" si="8"/>
        <v>56</v>
      </c>
      <c r="AC99" s="42">
        <f t="shared" si="8"/>
        <v>89</v>
      </c>
      <c r="AD99" s="42">
        <f t="shared" si="8"/>
        <v>48</v>
      </c>
    </row>
    <row r="100" spans="1:30" ht="15"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row>
    <row r="101" spans="1:30" ht="15"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row>
    <row r="102" spans="1:30" ht="15"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row>
    <row r="103" spans="1:30" ht="15"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row>
    <row r="104" spans="1:30" ht="15"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row>
    <row r="105" spans="1:30" ht="15"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row>
    <row r="106" spans="1:30" ht="15"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row>
    <row r="107" spans="1:30" ht="15"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row>
    <row r="108" spans="1:30" ht="15"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row>
    <row r="109" spans="1:30" ht="15"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row>
    <row r="110" spans="1:30" ht="15"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row>
    <row r="111" spans="1:30" ht="15"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row>
    <row r="112" spans="1:30" ht="15"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row>
    <row r="113" spans="1:30" ht="15"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row>
    <row r="114" spans="1:30" ht="15"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row>
    <row r="115" spans="1:30" ht="15"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row>
    <row r="116" spans="1:30" ht="15"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row>
    <row r="117" spans="1:30" ht="15"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row>
    <row r="118" spans="1:30" ht="15"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row>
    <row r="119" spans="1:30" ht="15"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row>
    <row r="120" spans="1:30" ht="15"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row>
    <row r="121" spans="1:30" ht="15"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row>
    <row r="122" spans="1:30" ht="15"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row>
    <row r="123" spans="1:30" ht="15"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row>
    <row r="124" spans="1:30" ht="15"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row>
    <row r="125" spans="1:30" ht="15"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row>
    <row r="126" spans="1:30" ht="15"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row>
    <row r="127" spans="1:30" ht="15"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row>
    <row r="128" spans="1:30" ht="15"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row>
    <row r="129" spans="1:30" ht="15"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row>
    <row r="130" spans="1:30" ht="15"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row>
    <row r="131" spans="1:30" ht="15"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row>
    <row r="132" spans="1:30" ht="15"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row>
    <row r="133" spans="1:30" ht="15"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row>
    <row r="134" spans="1:30" ht="15"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row>
    <row r="135" spans="1:30" ht="15"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row>
    <row r="136" spans="1:30" ht="15"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row>
    <row r="137" spans="1:30" ht="15"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row>
    <row r="138" spans="1:30" ht="15"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row>
    <row r="139" spans="1:30" ht="15"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row>
    <row r="140" spans="1:30" ht="15"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row>
    <row r="141" spans="1:30" ht="15"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row>
    <row r="142" spans="1:30" ht="15"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row>
    <row r="143" spans="1:30" ht="15"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row>
    <row r="144" spans="1:30" ht="15"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row>
    <row r="145" spans="1:30" ht="15"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row>
    <row r="146" spans="1:30" ht="15"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row>
    <row r="147" spans="1:30" ht="15"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row>
    <row r="148" spans="1:30" ht="15"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row>
    <row r="149" spans="1:30" ht="15"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row>
    <row r="150" spans="1:30" ht="15"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row>
    <row r="151" spans="1:30" ht="15"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row>
    <row r="152" spans="1:30" ht="15"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row>
    <row r="153" spans="1:30" ht="15"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row>
    <row r="154" spans="1:30" ht="15"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row>
    <row r="155" spans="1:30" ht="15"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row>
    <row r="156" spans="1:30" ht="15"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row>
    <row r="157" spans="1:30" ht="15"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row>
    <row r="158" spans="1:30" ht="15"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row>
    <row r="159" spans="1:30" ht="15"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row>
    <row r="160" spans="1:30" ht="15"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row>
    <row r="161" spans="1:30" ht="15"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row>
    <row r="162" spans="1:30" ht="15"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row>
    <row r="163" spans="1:30" ht="15"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row>
    <row r="164" spans="1:30" ht="15"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row>
    <row r="165" spans="1:30" ht="15"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row>
    <row r="166" spans="1:30" ht="15"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row>
    <row r="167" spans="1:30" ht="15"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row>
    <row r="168" spans="1:30" ht="15"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row>
    <row r="169" spans="1:30" ht="15"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row>
    <row r="170" spans="1:30" ht="15"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row>
    <row r="171" spans="1:30" ht="15"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row>
    <row r="172" spans="1:30" ht="15"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row>
    <row r="173" spans="1:30" ht="15"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row>
    <row r="174" spans="1:30" ht="15"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row>
    <row r="175" spans="1:30" ht="15"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row>
    <row r="176" spans="1:30" ht="15"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row>
    <row r="177" spans="1:30" ht="15"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row>
    <row r="178" spans="1:30" ht="15"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row>
    <row r="179" spans="1:30" ht="15"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row>
    <row r="180" spans="1:30" ht="15"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row>
    <row r="181" spans="1:30" ht="15"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row>
    <row r="182" spans="1:30" ht="15"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row>
    <row r="183" spans="1:30" ht="15"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row>
    <row r="184" spans="1:30" ht="15"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row>
    <row r="185" spans="1:30" ht="15"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row>
    <row r="186" spans="1:30" ht="15"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row>
    <row r="187" spans="1:30" ht="15"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row>
    <row r="188" spans="1:30" ht="15"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row>
    <row r="189" spans="1:30" ht="15"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row>
    <row r="190" spans="1:30" ht="15"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row>
    <row r="191" spans="1:30" ht="15"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row>
    <row r="192" spans="1:30" ht="15"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row>
    <row r="193" spans="1:30" ht="15"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row>
    <row r="194" spans="1:30" ht="15"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row>
    <row r="195" spans="1:30" ht="15"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row>
    <row r="196" spans="1:30" ht="15"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row>
    <row r="197" spans="1:30" ht="15"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row>
    <row r="198" spans="1:30" ht="15"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row>
    <row r="199" spans="1:30" ht="15"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row>
    <row r="200" spans="1:30" ht="15"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row>
    <row r="201" spans="1:30" ht="15"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row>
    <row r="202" spans="1:30" ht="15"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row>
    <row r="203" spans="1:30" ht="15"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row>
    <row r="204" spans="1:30" ht="15"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row>
    <row r="205" spans="1:30" ht="15"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row>
    <row r="206" spans="1:30" ht="15"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row>
    <row r="207" spans="1:30" ht="15"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row>
    <row r="208" spans="1:30" ht="15"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row>
    <row r="209" spans="1:30" ht="15"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row>
    <row r="210" spans="1:30" ht="15"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row>
    <row r="211" spans="1:30" ht="15"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row>
    <row r="212" spans="1:30" ht="15"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row>
    <row r="213" spans="1:30" ht="15"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row>
    <row r="214" spans="1:30" ht="15"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row>
    <row r="215" spans="1:30" ht="15"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row>
    <row r="216" spans="1:30" ht="15"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row>
    <row r="217" spans="1:30" ht="15"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row>
    <row r="218" spans="1:30" ht="15"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row>
    <row r="219" spans="1:30" ht="15"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row>
    <row r="220" spans="1:30" ht="15"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row>
    <row r="221" spans="1:30" ht="15"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row>
    <row r="222" spans="1:30" ht="15"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row>
    <row r="223" spans="1:30" ht="15"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row>
    <row r="224" spans="1:30" ht="15"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row>
    <row r="225" spans="1:30" ht="15"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row>
    <row r="226" spans="1:30" ht="15"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row>
    <row r="227" spans="1:30" ht="15"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row>
    <row r="228" spans="1:30" ht="15"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row>
    <row r="229" spans="1:30" ht="15"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row>
    <row r="230" spans="1:30" ht="15"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row>
    <row r="231" spans="1:30" ht="15"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row>
    <row r="232" spans="1:30" ht="15"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row>
    <row r="233" spans="1:30" ht="15"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row>
    <row r="234" spans="1:30" ht="15"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row>
    <row r="235" spans="1:30" ht="15"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row>
    <row r="236" spans="1:30" ht="15"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row>
    <row r="237" spans="1:30" ht="15"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row>
    <row r="238" spans="1:30" ht="15"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row>
    <row r="239" spans="1:30" ht="15"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row>
    <row r="240" spans="1:30" ht="15"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row>
    <row r="241" spans="1:30" ht="15"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row>
    <row r="242" spans="1:30" ht="15"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row>
    <row r="243" spans="1:30" ht="15"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row>
    <row r="244" spans="1:30" ht="15"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row>
    <row r="245" spans="1:30" ht="15"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row>
    <row r="246" spans="1:30" ht="15"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row>
    <row r="247" spans="1:30" ht="15"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row>
    <row r="248" spans="1:30" ht="15"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row>
    <row r="249" spans="1:30" ht="15"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row>
    <row r="250" spans="1:30" ht="15"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row>
    <row r="251" spans="1:30" ht="15"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row>
    <row r="252" spans="1:30" ht="15"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row>
    <row r="253" spans="1:30" ht="15"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row>
    <row r="254" spans="1:30" ht="15"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row>
    <row r="255" spans="1:30" ht="15"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row>
    <row r="256" spans="1:30" ht="15"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row>
    <row r="257" spans="1:30" ht="15"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row>
    <row r="258" spans="1:30" ht="15"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row>
    <row r="259" spans="1:30" ht="15"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row>
    <row r="260" spans="1:30" ht="15"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row>
    <row r="261" spans="1:30" ht="15"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row>
    <row r="262" spans="1:30" ht="15"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row>
    <row r="263" spans="1:30" ht="15"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row>
    <row r="264" spans="1:30" ht="15"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row>
    <row r="265" spans="1:30" ht="15"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row>
    <row r="266" spans="1:30" ht="15"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row>
    <row r="267" spans="1:30" ht="15"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row>
    <row r="268" spans="1:30" ht="15"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row>
    <row r="269" spans="1:30" ht="15"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row>
    <row r="270" spans="1:30" ht="15"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row>
    <row r="271" spans="1:30" ht="15"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row>
    <row r="272" spans="1:30" ht="15"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row>
    <row r="273" spans="1:30" ht="15"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row>
    <row r="274" spans="1:30" ht="15"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row>
    <row r="275" spans="1:30" ht="15"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row>
    <row r="276" spans="1:30" ht="15"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row>
    <row r="277" spans="1:30" ht="15"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row>
    <row r="278" spans="1:30" ht="15"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row>
    <row r="279" spans="1:30" ht="15"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row>
    <row r="280" spans="1:30" ht="15"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row>
    <row r="281" spans="1:30" ht="15"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row>
    <row r="282" spans="1:30" ht="15"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row>
    <row r="283" spans="1:30" ht="15"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row>
    <row r="284" spans="1:30" ht="15"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row>
    <row r="285" spans="1:30" ht="15"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row>
    <row r="286" spans="1:30" ht="15"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row>
    <row r="287" spans="1:30" ht="15"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row>
    <row r="288" spans="1:30" ht="15"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row>
    <row r="289" spans="1:30" ht="15"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row>
    <row r="290" spans="1:30" ht="15"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row>
    <row r="291" spans="1:30" ht="15"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row>
    <row r="292" spans="1:30" ht="15"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row>
    <row r="293" spans="1:30" ht="15"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row>
    <row r="294" spans="1:30" ht="15"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row>
    <row r="295" spans="1:30" ht="15"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row>
    <row r="296" spans="1:30" ht="15"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row>
    <row r="297" spans="1:30" ht="15"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row>
    <row r="298" spans="1:30" ht="15"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row>
    <row r="299" spans="1:30" ht="15"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row>
    <row r="300" spans="1:30" ht="15"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row>
    <row r="301" spans="1:30" ht="15"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row>
    <row r="302" spans="1:30" ht="15"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row>
    <row r="303" spans="1:30" ht="15"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row>
    <row r="304" spans="1:30" ht="15"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row>
    <row r="305" spans="1:30" ht="15"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row>
    <row r="306" spans="1:30" ht="15"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row>
    <row r="307" spans="1:30" ht="15"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row>
    <row r="308" spans="1:30" ht="15"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row>
    <row r="309" spans="1:30" ht="15"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row>
    <row r="310" spans="1:30" ht="15"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row>
    <row r="311" spans="1:30" ht="15"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row>
    <row r="312" spans="1:30" ht="15"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row>
    <row r="313" spans="1:30" ht="15"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row>
    <row r="314" spans="1:30" ht="15"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row>
    <row r="315" spans="1:30" ht="15"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row>
    <row r="316" spans="1:30" ht="15"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row>
    <row r="317" spans="1:30" ht="15"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row>
    <row r="318" spans="1:30" ht="15"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row>
    <row r="319" spans="1:30" ht="15"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row>
    <row r="320" spans="1:30" ht="15"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row>
    <row r="321" spans="1:30" ht="15"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row>
    <row r="322" spans="1:30" ht="15"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row>
    <row r="323" spans="1:30" ht="15"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row>
    <row r="324" spans="1:30" ht="15"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row>
    <row r="325" spans="1:30" ht="15"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row>
    <row r="326" spans="1:30" ht="15"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row>
    <row r="327" spans="1:30" ht="15"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row>
    <row r="328" spans="1:30" ht="15"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row>
    <row r="329" spans="1:30" ht="15"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row>
    <row r="330" spans="1:30" ht="15"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row>
    <row r="331" spans="1:30" ht="15"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row>
    <row r="332" spans="1:30" ht="15"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row>
    <row r="333" spans="1:30" ht="15"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row>
    <row r="334" spans="1:30" ht="15"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row>
    <row r="335" spans="1:30" ht="15"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row>
    <row r="336" spans="1:30" ht="15"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row>
    <row r="337" spans="1:30" ht="15"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row>
    <row r="338" spans="1:30" ht="15"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row>
    <row r="339" spans="1:30" ht="15"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row>
    <row r="340" spans="1:30" ht="15"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row>
    <row r="341" spans="1:30" ht="15"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row>
    <row r="342" spans="1:30" ht="15"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row>
    <row r="343" spans="1:30" ht="15"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row>
    <row r="344" spans="1:30" ht="15"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row>
    <row r="345" spans="1:30" ht="15"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row>
    <row r="346" spans="1:30" ht="15"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row>
    <row r="347" spans="1:30" ht="15"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row>
    <row r="348" spans="1:30" ht="15"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row>
    <row r="349" spans="1:30" ht="15"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row>
    <row r="350" spans="1:30" ht="15"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row>
    <row r="351" spans="1:30" ht="15"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row>
    <row r="352" spans="1:30" ht="15"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row>
    <row r="353" spans="1:30" ht="15"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row>
    <row r="354" spans="1:30" ht="15"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row>
    <row r="355" spans="1:30" ht="15"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row>
    <row r="356" spans="1:30" ht="15"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row>
    <row r="357" spans="1:30" ht="15"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row>
    <row r="358" spans="1:30" ht="15"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row>
    <row r="359" spans="1:30" ht="15"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row>
    <row r="360" spans="1:30" ht="15"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row>
    <row r="361" spans="1:30" ht="15" x14ac:dyDescent="0.2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row>
    <row r="362" spans="1:30" ht="15" x14ac:dyDescent="0.2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row>
    <row r="363" spans="1:30" ht="15" x14ac:dyDescent="0.2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row>
    <row r="364" spans="1:30" ht="15" x14ac:dyDescent="0.2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row>
    <row r="365" spans="1:30" ht="15" x14ac:dyDescent="0.2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row>
    <row r="366" spans="1:30" ht="15" x14ac:dyDescent="0.2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row>
    <row r="367" spans="1:30" ht="15" x14ac:dyDescent="0.2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row>
    <row r="368" spans="1:30" ht="15" x14ac:dyDescent="0.2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row>
    <row r="369" spans="1:30" ht="15" x14ac:dyDescent="0.2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row>
    <row r="370" spans="1:30" ht="15" x14ac:dyDescent="0.2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row>
    <row r="371" spans="1:30" ht="15" x14ac:dyDescent="0.2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row>
    <row r="372" spans="1:30" ht="15" x14ac:dyDescent="0.2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row>
    <row r="373" spans="1:30" ht="15" x14ac:dyDescent="0.2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row>
    <row r="374" spans="1:30" ht="15" x14ac:dyDescent="0.2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row>
    <row r="375" spans="1:30" ht="15" x14ac:dyDescent="0.2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row>
    <row r="376" spans="1:30" ht="15" x14ac:dyDescent="0.2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row>
    <row r="377" spans="1:30" ht="15" x14ac:dyDescent="0.2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row>
    <row r="378" spans="1:30" ht="15" x14ac:dyDescent="0.2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row>
    <row r="379" spans="1:30" ht="15" x14ac:dyDescent="0.2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row>
    <row r="380" spans="1:30" ht="15" x14ac:dyDescent="0.2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row>
    <row r="381" spans="1:30" ht="15" x14ac:dyDescent="0.2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row>
    <row r="382" spans="1:30" ht="15" x14ac:dyDescent="0.2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row>
    <row r="383" spans="1:30" ht="15" x14ac:dyDescent="0.2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row>
    <row r="384" spans="1:30" ht="15" x14ac:dyDescent="0.2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row>
    <row r="385" spans="1:30" ht="15" x14ac:dyDescent="0.2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row>
    <row r="386" spans="1:30" ht="15" x14ac:dyDescent="0.2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row>
    <row r="387" spans="1:30" ht="15" x14ac:dyDescent="0.2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row>
    <row r="388" spans="1:30" ht="15" x14ac:dyDescent="0.2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row>
    <row r="389" spans="1:30" ht="15" x14ac:dyDescent="0.2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row>
    <row r="390" spans="1:30" ht="15" x14ac:dyDescent="0.2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row>
    <row r="391" spans="1:30" ht="15" x14ac:dyDescent="0.2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row>
    <row r="392" spans="1:30" ht="15" x14ac:dyDescent="0.2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row>
    <row r="393" spans="1:30" ht="15" x14ac:dyDescent="0.2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row>
    <row r="394" spans="1:30" ht="15" x14ac:dyDescent="0.2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row>
    <row r="395" spans="1:30" ht="15" x14ac:dyDescent="0.2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row>
    <row r="396" spans="1:30" ht="15" x14ac:dyDescent="0.2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row>
    <row r="397" spans="1:30" ht="15" x14ac:dyDescent="0.2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row>
    <row r="398" spans="1:30" ht="15" x14ac:dyDescent="0.2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row>
    <row r="399" spans="1:30" ht="15" x14ac:dyDescent="0.2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row>
    <row r="400" spans="1:30" ht="15" x14ac:dyDescent="0.2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row>
    <row r="401" spans="1:30" ht="15" x14ac:dyDescent="0.2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row>
    <row r="402" spans="1:30" ht="15" x14ac:dyDescent="0.2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row>
    <row r="403" spans="1:30" ht="15" x14ac:dyDescent="0.2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row>
    <row r="404" spans="1:30" ht="15" x14ac:dyDescent="0.2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row>
    <row r="405" spans="1:30" ht="15" x14ac:dyDescent="0.2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row>
    <row r="406" spans="1:30" ht="15" x14ac:dyDescent="0.2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row>
    <row r="407" spans="1:30" ht="15" x14ac:dyDescent="0.2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row>
    <row r="408" spans="1:30" ht="15" x14ac:dyDescent="0.2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row>
    <row r="409" spans="1:30" ht="15" x14ac:dyDescent="0.2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row>
    <row r="410" spans="1:30" ht="15" x14ac:dyDescent="0.2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row>
    <row r="411" spans="1:30" ht="15" x14ac:dyDescent="0.2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row>
    <row r="412" spans="1:30" ht="15" x14ac:dyDescent="0.2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row>
    <row r="413" spans="1:30" ht="15" x14ac:dyDescent="0.2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row>
    <row r="414" spans="1:30" ht="15" x14ac:dyDescent="0.2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row>
    <row r="415" spans="1:30" ht="15" x14ac:dyDescent="0.2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row>
    <row r="416" spans="1:30" ht="15" x14ac:dyDescent="0.2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row>
    <row r="417" spans="1:30" ht="15" x14ac:dyDescent="0.2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row>
    <row r="418" spans="1:30" ht="15" x14ac:dyDescent="0.2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row>
    <row r="419" spans="1:30" ht="15" x14ac:dyDescent="0.2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row>
    <row r="420" spans="1:30" ht="15" x14ac:dyDescent="0.2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row>
    <row r="421" spans="1:30" ht="15" x14ac:dyDescent="0.2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row>
    <row r="422" spans="1:30" ht="15" x14ac:dyDescent="0.2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row>
    <row r="423" spans="1:30" ht="15" x14ac:dyDescent="0.2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row>
    <row r="424" spans="1:30" ht="15" x14ac:dyDescent="0.2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row>
    <row r="425" spans="1:30" ht="15" x14ac:dyDescent="0.2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row>
    <row r="426" spans="1:30" ht="15" x14ac:dyDescent="0.2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row>
    <row r="427" spans="1:30" ht="15" x14ac:dyDescent="0.2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row>
    <row r="428" spans="1:30" ht="15" x14ac:dyDescent="0.2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row>
    <row r="429" spans="1:30" ht="15"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row>
    <row r="430" spans="1:30" ht="15"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row>
    <row r="431" spans="1:30" ht="15"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row>
    <row r="432" spans="1:30" ht="15"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row>
    <row r="433" spans="1:30" ht="15"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row>
    <row r="434" spans="1:30" ht="15"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row>
    <row r="435" spans="1:30" ht="15"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row>
    <row r="436" spans="1:30" ht="15"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row>
    <row r="437" spans="1:30" ht="15"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row>
    <row r="438" spans="1:30" ht="15"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row>
    <row r="439" spans="1:30" ht="15"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row>
    <row r="440" spans="1:30" ht="15"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row>
    <row r="441" spans="1:30" ht="15"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row>
    <row r="442" spans="1:30" ht="15"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row>
    <row r="443" spans="1:30" ht="15"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row>
    <row r="444" spans="1:30" ht="15"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row>
    <row r="445" spans="1:30" ht="15"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row>
    <row r="446" spans="1:30" ht="15"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row>
    <row r="447" spans="1:30" ht="15"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row>
    <row r="448" spans="1:30" ht="15"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row>
    <row r="449" spans="1:30" ht="15"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row>
    <row r="450" spans="1:30" ht="15"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row>
    <row r="451" spans="1:30" ht="15"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row>
    <row r="452" spans="1:30" ht="15"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row>
    <row r="453" spans="1:30" ht="15"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row>
    <row r="454" spans="1:30" ht="15"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row>
    <row r="455" spans="1:30" ht="15"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row>
    <row r="456" spans="1:30" ht="15"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row>
    <row r="457" spans="1:30" ht="15"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row>
    <row r="458" spans="1:30" ht="15"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row>
    <row r="459" spans="1:30" ht="15"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row>
    <row r="460" spans="1:30" ht="15"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row>
    <row r="461" spans="1:30" ht="15"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row>
    <row r="462" spans="1:30" ht="15"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row>
    <row r="463" spans="1:30" ht="15"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row>
    <row r="464" spans="1:30" ht="15"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row>
    <row r="465" spans="1:30" ht="15"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row>
    <row r="466" spans="1:30" ht="15"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row>
    <row r="467" spans="1:30" ht="15"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row>
    <row r="468" spans="1:30" ht="15"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row>
    <row r="469" spans="1:30" ht="15"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row>
    <row r="470" spans="1:30" ht="15"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row>
    <row r="471" spans="1:30" ht="15"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row>
    <row r="472" spans="1:30" ht="15"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row>
    <row r="473" spans="1:30" ht="15"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row>
    <row r="474" spans="1:30" ht="15"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row>
    <row r="475" spans="1:30" ht="15"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row>
    <row r="476" spans="1:30" ht="15"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row>
    <row r="477" spans="1:30" ht="15"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row>
    <row r="478" spans="1:30" ht="15"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row>
    <row r="479" spans="1:30" ht="15"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row>
    <row r="480" spans="1:30" ht="15"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row>
    <row r="481" spans="1:30" ht="15"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row>
    <row r="482" spans="1:30" ht="15"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row>
    <row r="483" spans="1:30" ht="15"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row>
    <row r="484" spans="1:30" ht="15"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row>
    <row r="485" spans="1:30" ht="15"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row>
    <row r="486" spans="1:30" ht="15"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row>
    <row r="487" spans="1:30" ht="15"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row>
    <row r="488" spans="1:30" ht="15"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row>
    <row r="489" spans="1:30" ht="15"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row>
    <row r="490" spans="1:30" ht="15"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row>
    <row r="491" spans="1:30" ht="15"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row>
    <row r="492" spans="1:30" ht="15"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row>
    <row r="493" spans="1:30" ht="15"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row>
    <row r="494" spans="1:30" ht="15"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row>
    <row r="495" spans="1:30" ht="15"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row>
    <row r="496" spans="1:30" ht="15"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row>
    <row r="497" spans="1:30" ht="15"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row>
    <row r="498" spans="1:30" ht="15"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row>
    <row r="499" spans="1:30" ht="15"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row>
    <row r="500" spans="1:30" ht="15"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row>
    <row r="501" spans="1:30" ht="15"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row>
    <row r="502" spans="1:30" ht="15"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row>
    <row r="503" spans="1:30" ht="15"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row>
    <row r="504" spans="1:30" ht="15"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row>
    <row r="505" spans="1:30" ht="15"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row>
    <row r="506" spans="1:30" ht="15"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row>
    <row r="507" spans="1:30" ht="15"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row>
    <row r="508" spans="1:30" ht="15"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row>
    <row r="509" spans="1:30" ht="15"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row>
    <row r="510" spans="1:30" ht="15"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row>
    <row r="511" spans="1:30" ht="15"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row>
    <row r="512" spans="1:30" ht="15"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row>
    <row r="513" spans="1:30" ht="15"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row>
    <row r="514" spans="1:30" ht="15"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row>
    <row r="515" spans="1:30" ht="15"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row>
    <row r="516" spans="1:30" ht="15"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row>
    <row r="517" spans="1:30" ht="15"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row>
    <row r="518" spans="1:30" ht="15"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row>
    <row r="519" spans="1:30" ht="15"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row>
    <row r="520" spans="1:30" ht="15"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row>
    <row r="521" spans="1:30" ht="15"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row>
    <row r="522" spans="1:30" ht="15"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row>
    <row r="523" spans="1:30" ht="15"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row>
    <row r="524" spans="1:30" ht="15"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row>
    <row r="525" spans="1:30" ht="15"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row>
    <row r="526" spans="1:30" ht="15"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row>
    <row r="527" spans="1:30" ht="15"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row>
    <row r="528" spans="1:30" ht="15"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row>
    <row r="529" spans="1:30" ht="15"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row>
    <row r="530" spans="1:30" ht="15"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row>
    <row r="531" spans="1:30" ht="15"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row>
    <row r="532" spans="1:30" ht="15"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row>
    <row r="533" spans="1:30" ht="15"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row>
    <row r="534" spans="1:30" ht="15"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row>
    <row r="535" spans="1:30" ht="15"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row>
    <row r="536" spans="1:30" ht="15"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row>
    <row r="537" spans="1:30" ht="15"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row>
    <row r="538" spans="1:30" ht="15"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row>
    <row r="539" spans="1:30" ht="15"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row>
    <row r="540" spans="1:30" ht="15"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row>
    <row r="541" spans="1:30" ht="15"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row>
    <row r="542" spans="1:30" ht="15"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row>
    <row r="543" spans="1:30" ht="15"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row>
    <row r="544" spans="1:30" ht="15"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row>
    <row r="545" spans="1:30" ht="15"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row>
    <row r="546" spans="1:30" ht="15"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row>
    <row r="547" spans="1:30" ht="15"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row>
    <row r="548" spans="1:30" ht="15"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row>
    <row r="549" spans="1:30" ht="15"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row>
    <row r="550" spans="1:30" ht="15"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row>
    <row r="551" spans="1:30" ht="15"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row>
    <row r="552" spans="1:30" ht="15"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row>
    <row r="553" spans="1:30" ht="15"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row>
    <row r="554" spans="1:30" ht="15"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row>
    <row r="555" spans="1:30" ht="15"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row>
    <row r="556" spans="1:30" ht="15"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row>
    <row r="557" spans="1:30" ht="15"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row>
    <row r="558" spans="1:30" ht="15"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row>
    <row r="559" spans="1:30" ht="15"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row>
    <row r="560" spans="1:30" ht="15"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row>
    <row r="561" spans="1:30" ht="15"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row>
    <row r="562" spans="1:30" ht="15"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row>
    <row r="563" spans="1:30" ht="15"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row>
    <row r="564" spans="1:30" ht="15"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row>
    <row r="565" spans="1:30" ht="15"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row>
    <row r="566" spans="1:30" ht="15"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row>
    <row r="567" spans="1:30" ht="15"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row>
    <row r="568" spans="1:30" ht="15"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row>
    <row r="569" spans="1:30" ht="15"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row>
    <row r="570" spans="1:30" ht="15"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row>
    <row r="571" spans="1:30" ht="15"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row>
    <row r="572" spans="1:30" ht="15"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row>
    <row r="573" spans="1:30" ht="15"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row>
    <row r="574" spans="1:30" ht="15"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row>
    <row r="575" spans="1:30" ht="15"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row>
    <row r="576" spans="1:30" ht="15"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row>
    <row r="577" spans="1:30" ht="15"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row>
    <row r="578" spans="1:30" ht="15"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row>
    <row r="579" spans="1:30" ht="15"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row>
    <row r="580" spans="1:30" ht="15"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row>
    <row r="581" spans="1:30" ht="15"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row>
    <row r="582" spans="1:30" ht="15"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row>
    <row r="583" spans="1:30" ht="15"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row>
    <row r="584" spans="1:30" ht="15"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row>
    <row r="585" spans="1:30" ht="15"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row>
    <row r="586" spans="1:30" ht="15"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row>
    <row r="587" spans="1:30" ht="15"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row>
    <row r="588" spans="1:30" ht="15"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row>
    <row r="589" spans="1:30" ht="15"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row>
    <row r="590" spans="1:30" ht="15"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row>
    <row r="591" spans="1:30" ht="15"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row>
    <row r="592" spans="1:30" ht="15"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row>
    <row r="593" spans="1:30" ht="15"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row>
    <row r="594" spans="1:30" ht="15"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row>
    <row r="595" spans="1:30" ht="15"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row>
    <row r="596" spans="1:30" ht="15"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row>
    <row r="597" spans="1:30" ht="15"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row>
    <row r="598" spans="1:30" ht="15"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row>
    <row r="599" spans="1:30" ht="15"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row>
    <row r="600" spans="1:30" ht="15"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row>
    <row r="601" spans="1:30" ht="15"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row>
    <row r="602" spans="1:30" ht="15"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row>
    <row r="603" spans="1:30" ht="15"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row>
    <row r="604" spans="1:30" ht="15"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row>
    <row r="605" spans="1:30" ht="15"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row>
    <row r="606" spans="1:30" ht="15"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row>
    <row r="607" spans="1:30" ht="15"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row>
    <row r="608" spans="1:30" ht="15"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row>
    <row r="609" spans="1:30" ht="15"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row>
    <row r="610" spans="1:30" ht="15"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row>
    <row r="611" spans="1:30" ht="15"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row>
    <row r="612" spans="1:30" ht="15"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row>
    <row r="613" spans="1:30" ht="15"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row>
    <row r="614" spans="1:30" ht="15"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row>
    <row r="615" spans="1:30" ht="15"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row>
    <row r="616" spans="1:30" ht="15"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row>
    <row r="617" spans="1:30" ht="15"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row>
    <row r="618" spans="1:30" ht="15"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row>
    <row r="619" spans="1:30" ht="15"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row>
    <row r="620" spans="1:30" ht="15"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row>
    <row r="621" spans="1:30" ht="15"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row>
    <row r="622" spans="1:30" ht="15"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row>
    <row r="623" spans="1:30" ht="15"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row>
    <row r="624" spans="1:30" ht="15"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row>
    <row r="625" spans="1:30" ht="15"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row>
    <row r="626" spans="1:30" ht="15"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row>
    <row r="627" spans="1:30" ht="15"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row>
    <row r="628" spans="1:30" ht="15"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row>
    <row r="629" spans="1:30" ht="15"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row>
    <row r="630" spans="1:30" ht="15"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row>
    <row r="631" spans="1:30" ht="15"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row>
    <row r="632" spans="1:30" ht="15"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row>
    <row r="633" spans="1:30" ht="15"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row>
    <row r="634" spans="1:30" ht="15"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row>
    <row r="635" spans="1:30" ht="15"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row>
    <row r="636" spans="1:30" ht="15"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row>
    <row r="637" spans="1:30" ht="15"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row>
    <row r="638" spans="1:30" ht="15"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row>
    <row r="639" spans="1:30" ht="15"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row>
    <row r="640" spans="1:30" ht="15"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row>
    <row r="641" spans="1:30" ht="15"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row>
    <row r="642" spans="1:30" ht="15"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row>
    <row r="643" spans="1:30" ht="15"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row>
    <row r="644" spans="1:30" ht="15"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row>
    <row r="645" spans="1:30" ht="15"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row>
    <row r="646" spans="1:30" ht="15"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row>
    <row r="647" spans="1:30" ht="15"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row>
    <row r="648" spans="1:30" ht="15"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row>
    <row r="649" spans="1:30" ht="15"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row>
    <row r="650" spans="1:30" ht="15"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row>
    <row r="651" spans="1:30" ht="15"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row>
    <row r="652" spans="1:30" ht="15"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row>
    <row r="653" spans="1:30" ht="15"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row>
    <row r="654" spans="1:30" ht="15"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row>
    <row r="655" spans="1:30" ht="15"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row>
    <row r="656" spans="1:30" ht="15"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row>
    <row r="657" spans="1:30" ht="15"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row>
    <row r="658" spans="1:30" ht="15"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row>
    <row r="659" spans="1:30" ht="15"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row>
    <row r="660" spans="1:30" ht="15"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row>
    <row r="661" spans="1:30" ht="15"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row>
    <row r="662" spans="1:30" ht="15"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row>
    <row r="663" spans="1:30" ht="15"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row>
    <row r="664" spans="1:30" ht="15"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row>
    <row r="665" spans="1:30" ht="15"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row>
    <row r="666" spans="1:30" ht="15"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row>
    <row r="667" spans="1:30" ht="15"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row>
    <row r="668" spans="1:30" ht="15"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row>
    <row r="669" spans="1:30" ht="15"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row>
    <row r="670" spans="1:30" ht="15"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row>
    <row r="671" spans="1:30" ht="15"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row>
    <row r="672" spans="1:30" ht="15"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row>
    <row r="673" spans="1:30" ht="15"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row>
    <row r="674" spans="1:30" ht="15"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row>
    <row r="675" spans="1:30" ht="15"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row>
    <row r="676" spans="1:30" ht="15"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row>
    <row r="677" spans="1:30" ht="15"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row>
    <row r="678" spans="1:30" ht="15"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row>
    <row r="679" spans="1:30" ht="15"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row>
    <row r="680" spans="1:30" ht="15"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row>
    <row r="681" spans="1:30" ht="15"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row>
    <row r="682" spans="1:30" ht="15"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row>
    <row r="683" spans="1:30" ht="15"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row>
    <row r="684" spans="1:30" ht="15"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row>
    <row r="685" spans="1:30" ht="15"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row>
    <row r="686" spans="1:30" ht="15"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row>
    <row r="687" spans="1:30" ht="15"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row>
    <row r="688" spans="1:30" ht="15"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row>
    <row r="689" spans="1:30" ht="15"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row>
    <row r="690" spans="1:30" ht="15"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row>
    <row r="691" spans="1:30" ht="15"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row>
    <row r="692" spans="1:30" ht="15"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row>
    <row r="693" spans="1:30" ht="15"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row>
    <row r="694" spans="1:30" ht="15"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row>
    <row r="695" spans="1:30" ht="15"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row>
    <row r="696" spans="1:30" ht="15"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row>
    <row r="697" spans="1:30" ht="15"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row>
    <row r="698" spans="1:30" ht="15"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row>
    <row r="699" spans="1:30" ht="15"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row>
    <row r="700" spans="1:30" ht="15"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row>
    <row r="701" spans="1:30" ht="15"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row>
    <row r="702" spans="1:30" ht="15"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row>
    <row r="703" spans="1:30" ht="15"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row>
    <row r="704" spans="1:30" ht="15"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row>
    <row r="705" spans="1:30" ht="15"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row>
    <row r="706" spans="1:30" ht="15"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row>
    <row r="707" spans="1:30" ht="15"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row>
    <row r="708" spans="1:30" ht="15"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row>
    <row r="709" spans="1:30" ht="15"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row>
    <row r="710" spans="1:30" ht="15"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row>
    <row r="711" spans="1:30" ht="15"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row>
    <row r="712" spans="1:30" ht="15"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row>
    <row r="713" spans="1:30" ht="15"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row>
    <row r="714" spans="1:30" ht="15"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row>
    <row r="715" spans="1:30" ht="15"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row>
    <row r="716" spans="1:30" ht="15"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row>
    <row r="717" spans="1:30" ht="15"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row>
    <row r="718" spans="1:30" ht="15"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row>
    <row r="719" spans="1:30" ht="15"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row>
    <row r="720" spans="1:30" ht="15"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row>
    <row r="721" spans="1:30" ht="15"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row>
    <row r="722" spans="1:30" ht="15"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row>
    <row r="723" spans="1:30" ht="15"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row>
    <row r="724" spans="1:30" ht="15"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row>
    <row r="725" spans="1:30" ht="15"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row>
    <row r="726" spans="1:30" ht="15"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row>
    <row r="727" spans="1:30" ht="15"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row>
    <row r="728" spans="1:30" ht="15"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row>
    <row r="729" spans="1:30" ht="15"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row>
    <row r="730" spans="1:30" ht="15"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row>
    <row r="731" spans="1:30" ht="15"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row>
    <row r="732" spans="1:30" ht="15"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row>
    <row r="733" spans="1:30" ht="15"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row>
    <row r="734" spans="1:30" ht="15"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row>
    <row r="735" spans="1:30" ht="15"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row>
    <row r="736" spans="1:30" ht="15"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row>
    <row r="737" spans="1:30" ht="15"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row>
    <row r="738" spans="1:30" ht="15"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row>
    <row r="739" spans="1:30" ht="15"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row>
    <row r="740" spans="1:30" ht="15"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row>
    <row r="741" spans="1:30" ht="15"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row>
    <row r="742" spans="1:30" ht="15"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row>
    <row r="743" spans="1:30" ht="15"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row>
    <row r="744" spans="1:30" ht="15"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row>
    <row r="745" spans="1:30" ht="15"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row>
    <row r="746" spans="1:30" ht="15"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row>
    <row r="747" spans="1:30" ht="15"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row>
    <row r="748" spans="1:30" ht="15"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row>
    <row r="749" spans="1:30" ht="15"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row>
    <row r="750" spans="1:30" ht="15"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row>
    <row r="751" spans="1:30" ht="15"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row>
    <row r="752" spans="1:30" ht="15"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row>
    <row r="753" spans="1:30" ht="15"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row>
    <row r="754" spans="1:30" ht="15"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row>
    <row r="755" spans="1:30" ht="15"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row>
    <row r="756" spans="1:30" ht="15"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row>
    <row r="757" spans="1:30" ht="15"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row>
    <row r="758" spans="1:30" ht="15"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row>
    <row r="759" spans="1:30" ht="15"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row>
    <row r="760" spans="1:30" ht="15"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row>
    <row r="761" spans="1:30" ht="15"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row>
    <row r="762" spans="1:30" ht="15"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row>
    <row r="763" spans="1:30" ht="15"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row>
    <row r="764" spans="1:30" ht="15"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row>
    <row r="765" spans="1:30" ht="15"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row>
    <row r="766" spans="1:30" ht="15"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row>
    <row r="767" spans="1:30" ht="15"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row>
    <row r="768" spans="1:30" ht="15"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row>
    <row r="769" spans="1:30" ht="15"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row>
    <row r="770" spans="1:30" ht="15"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row>
    <row r="771" spans="1:30" ht="15"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row>
    <row r="772" spans="1:30" ht="15"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row>
    <row r="773" spans="1:30" ht="15"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row>
    <row r="774" spans="1:30" ht="15"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row>
    <row r="775" spans="1:30" ht="15"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row>
    <row r="776" spans="1:30" ht="15"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row>
    <row r="777" spans="1:30" ht="15"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row>
    <row r="778" spans="1:30" ht="15"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row>
    <row r="779" spans="1:30" ht="15"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row>
    <row r="780" spans="1:30" ht="15"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row>
    <row r="781" spans="1:30" ht="15"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row>
    <row r="782" spans="1:30" ht="15"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row>
    <row r="783" spans="1:30" ht="15"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row>
    <row r="784" spans="1:30" ht="15"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row>
    <row r="785" spans="1:30" ht="15"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row>
    <row r="786" spans="1:30" ht="15"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row>
    <row r="787" spans="1:30" ht="15"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row>
    <row r="788" spans="1:30" ht="15"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row>
    <row r="789" spans="1:30" ht="15"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row>
    <row r="790" spans="1:30" ht="15"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row>
    <row r="791" spans="1:30" ht="15"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row>
    <row r="792" spans="1:30" ht="15"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row>
    <row r="793" spans="1:30" ht="15"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row>
    <row r="794" spans="1:30" ht="15"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row>
    <row r="795" spans="1:30" ht="15"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row>
    <row r="796" spans="1:30" ht="15"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row>
    <row r="797" spans="1:30" ht="15"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row>
    <row r="798" spans="1:30" ht="15"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row>
    <row r="799" spans="1:30" ht="15"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row>
    <row r="800" spans="1:30" ht="15"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row>
    <row r="801" spans="1:30" ht="15"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row>
    <row r="802" spans="1:30" ht="15"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row>
    <row r="803" spans="1:30" ht="15"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row>
    <row r="804" spans="1:30" ht="15"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row>
    <row r="805" spans="1:30" ht="15"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row>
    <row r="806" spans="1:30" ht="15"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row>
    <row r="807" spans="1:30" ht="15"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row>
    <row r="808" spans="1:30" ht="15"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row>
    <row r="809" spans="1:30" ht="15"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row>
    <row r="810" spans="1:30" ht="15"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row>
    <row r="811" spans="1:30" ht="15"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row>
    <row r="812" spans="1:30" ht="15"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row>
    <row r="813" spans="1:30" ht="15"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row>
    <row r="814" spans="1:30" ht="15"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row>
    <row r="815" spans="1:30" ht="15"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row>
    <row r="816" spans="1:30" ht="15"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row>
    <row r="817" spans="1:30" ht="15"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row>
    <row r="818" spans="1:30" ht="15"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row>
    <row r="819" spans="1:30" ht="15"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row>
    <row r="820" spans="1:30" ht="15"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row>
    <row r="821" spans="1:30" ht="15"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row>
    <row r="822" spans="1:30" ht="15"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row>
    <row r="823" spans="1:30" ht="15"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row>
    <row r="824" spans="1:30" ht="15"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row>
    <row r="825" spans="1:30" ht="15"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row>
    <row r="826" spans="1:30" ht="15"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row>
    <row r="827" spans="1:30" ht="15"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row>
    <row r="828" spans="1:30" ht="15"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row>
    <row r="829" spans="1:30" ht="15"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row>
    <row r="830" spans="1:30" ht="15"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row>
    <row r="831" spans="1:30" ht="15"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row>
    <row r="832" spans="1:30" ht="15"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row>
    <row r="833" spans="1:30" ht="15"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row>
    <row r="834" spans="1:30" ht="15"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row>
    <row r="835" spans="1:30" ht="15"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row>
    <row r="836" spans="1:30" ht="15"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row>
    <row r="837" spans="1:30" ht="15"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row>
    <row r="838" spans="1:30" ht="15"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row>
    <row r="839" spans="1:30" ht="15"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row>
    <row r="840" spans="1:30" ht="15"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row>
    <row r="841" spans="1:30" ht="15"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row>
    <row r="842" spans="1:30" ht="15"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row>
    <row r="843" spans="1:30" ht="15"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row>
    <row r="844" spans="1:30" ht="15"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row>
    <row r="845" spans="1:30" ht="15"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row>
    <row r="846" spans="1:30" ht="15"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row>
    <row r="847" spans="1:30" ht="15"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row>
    <row r="848" spans="1:30" ht="15"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row>
    <row r="849" spans="1:30" ht="15"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row>
    <row r="850" spans="1:30" ht="15"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row>
    <row r="851" spans="1:30" ht="15"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row>
    <row r="852" spans="1:30" ht="15"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row>
    <row r="853" spans="1:30" ht="15"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row>
    <row r="854" spans="1:30" ht="15"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row>
    <row r="855" spans="1:30" ht="15"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row>
    <row r="856" spans="1:30" ht="15"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row>
    <row r="857" spans="1:30" ht="15"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row>
    <row r="858" spans="1:30" ht="15"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row>
    <row r="859" spans="1:30" ht="15"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row>
    <row r="860" spans="1:30" ht="15"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row>
    <row r="861" spans="1:30" ht="15"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row>
    <row r="862" spans="1:30" ht="15"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row>
    <row r="863" spans="1:30" ht="15"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row>
    <row r="864" spans="1:30" ht="15"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row>
    <row r="865" spans="1:30" ht="15"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row>
    <row r="866" spans="1:30" ht="15"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row>
    <row r="867" spans="1:30" ht="15"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row>
    <row r="868" spans="1:30" ht="15"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row>
    <row r="869" spans="1:30" ht="15"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row>
    <row r="870" spans="1:30" ht="15"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row>
    <row r="871" spans="1:30" ht="15"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row>
    <row r="872" spans="1:30" ht="15"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row>
    <row r="873" spans="1:30" ht="15"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row>
    <row r="874" spans="1:30" ht="15"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row>
    <row r="875" spans="1:30" ht="15"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row>
    <row r="876" spans="1:30" ht="15"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row>
    <row r="877" spans="1:30" ht="15"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row>
    <row r="878" spans="1:30" ht="15"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row>
    <row r="879" spans="1:30" ht="15"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row>
    <row r="880" spans="1:30" ht="15"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row>
    <row r="881" spans="1:30" ht="15"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row>
    <row r="882" spans="1:30" ht="15"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row>
    <row r="883" spans="1:30" ht="15"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row>
    <row r="884" spans="1:30" ht="15"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row>
    <row r="885" spans="1:30" ht="15"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row>
    <row r="886" spans="1:30" ht="15"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row>
    <row r="887" spans="1:30" ht="15"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row>
    <row r="888" spans="1:30" ht="15"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row>
    <row r="889" spans="1:30" ht="15"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row>
    <row r="890" spans="1:30" ht="15"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row>
    <row r="891" spans="1:30" ht="15"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row>
    <row r="892" spans="1:30" ht="15"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row>
    <row r="893" spans="1:30" ht="15"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row>
    <row r="894" spans="1:30" ht="15"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row>
    <row r="895" spans="1:30" ht="15"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row>
    <row r="896" spans="1:30" ht="15"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row>
    <row r="897" spans="1:30" ht="15"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row>
    <row r="898" spans="1:30" ht="15"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row>
    <row r="899" spans="1:30" ht="15"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row>
    <row r="900" spans="1:30" ht="15"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row>
    <row r="901" spans="1:30" ht="15"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row>
    <row r="902" spans="1:30" ht="15"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row>
    <row r="903" spans="1:30" ht="15"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row>
    <row r="904" spans="1:30" ht="15"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row>
    <row r="905" spans="1:30" ht="15"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row>
    <row r="906" spans="1:30" ht="15"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row>
    <row r="907" spans="1:30" ht="15"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row>
    <row r="908" spans="1:30" ht="15"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row>
    <row r="909" spans="1:30" ht="15"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row>
    <row r="910" spans="1:30" ht="15"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row>
    <row r="911" spans="1:30" ht="15"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row>
    <row r="912" spans="1:30" ht="15"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row>
    <row r="913" spans="1:30" ht="15"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row>
    <row r="914" spans="1:30" ht="15"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row>
    <row r="915" spans="1:30" ht="15"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row>
    <row r="916" spans="1:30" ht="15"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row>
    <row r="917" spans="1:30" ht="15"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row>
    <row r="918" spans="1:30" ht="15"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row>
    <row r="919" spans="1:30" ht="15"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row>
    <row r="920" spans="1:30" ht="15"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row>
    <row r="921" spans="1:30" ht="15"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row>
    <row r="922" spans="1:30" ht="15"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row>
    <row r="923" spans="1:30" ht="15"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row>
    <row r="924" spans="1:30" ht="15"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row>
    <row r="925" spans="1:30" ht="15"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row>
    <row r="926" spans="1:30" ht="15"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row>
    <row r="927" spans="1:30" ht="15"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row>
    <row r="928" spans="1:30" ht="15"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row>
    <row r="929" spans="1:30" ht="15"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row>
    <row r="930" spans="1:30" ht="15"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row>
    <row r="931" spans="1:30" ht="15"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row>
    <row r="932" spans="1:30" ht="15"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row>
    <row r="933" spans="1:30" ht="15"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row>
    <row r="934" spans="1:30" ht="15"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row>
    <row r="935" spans="1:30" ht="15"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row>
    <row r="936" spans="1:30" ht="15"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row>
    <row r="937" spans="1:30" ht="15"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row>
    <row r="938" spans="1:30" ht="15"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row>
    <row r="939" spans="1:30" ht="15"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row>
    <row r="940" spans="1:30" ht="15"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row>
    <row r="941" spans="1:30" ht="15"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row>
    <row r="942" spans="1:30" ht="15"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row>
    <row r="943" spans="1:30" ht="15"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row>
    <row r="944" spans="1:30" ht="15"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row>
    <row r="945" spans="1:30" ht="15"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row>
    <row r="946" spans="1:30" ht="15"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row>
    <row r="947" spans="1:30" ht="15"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row>
    <row r="948" spans="1:30" ht="15"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row>
    <row r="949" spans="1:30" ht="15"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row>
    <row r="950" spans="1:30" ht="15"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row>
    <row r="951" spans="1:30" ht="15"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row>
    <row r="952" spans="1:30" ht="15"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row>
    <row r="953" spans="1:30" ht="15"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row>
    <row r="954" spans="1:30" ht="15"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row>
    <row r="955" spans="1:30" ht="15"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row>
    <row r="956" spans="1:30" ht="15"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row>
    <row r="957" spans="1:30" ht="15"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row>
    <row r="958" spans="1:30" ht="15"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row>
    <row r="959" spans="1:30" ht="15"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row>
    <row r="960" spans="1:30" ht="15"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row>
    <row r="961" spans="1:30" ht="15"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row>
    <row r="962" spans="1:30" ht="15"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row>
    <row r="963" spans="1:30" ht="15"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row>
    <row r="964" spans="1:30" ht="15"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row>
    <row r="965" spans="1:30" ht="15"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row>
    <row r="966" spans="1:30" ht="15"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row>
    <row r="967" spans="1:30" ht="15"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row>
    <row r="968" spans="1:30" ht="15"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row>
    <row r="969" spans="1:30" ht="15"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row>
    <row r="970" spans="1:30" ht="15"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row>
    <row r="971" spans="1:30" ht="15"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row>
    <row r="972" spans="1:30" ht="15"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row>
    <row r="973" spans="1:30" ht="15"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row>
    <row r="974" spans="1:30" ht="15"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row>
    <row r="975" spans="1:30" ht="15"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row>
    <row r="976" spans="1:30" ht="15"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row>
    <row r="977" spans="1:30" ht="15"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row>
    <row r="978" spans="1:30" ht="15"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row>
    <row r="979" spans="1:30" ht="15"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row>
    <row r="980" spans="1:30" ht="15"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row>
    <row r="981" spans="1:30" ht="15"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row>
    <row r="982" spans="1:30" ht="15"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row>
    <row r="983" spans="1:30" ht="15"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row>
    <row r="984" spans="1:30" ht="15"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row>
    <row r="985" spans="1:30" ht="15"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row>
    <row r="986" spans="1:30" ht="15"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row>
    <row r="987" spans="1:30" ht="15"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row>
    <row r="988" spans="1:30" ht="15"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row>
    <row r="989" spans="1:30" ht="15"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row>
    <row r="990" spans="1:30" ht="15"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row>
    <row r="991" spans="1:30" ht="15"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row>
    <row r="992" spans="1:30" ht="15"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row>
    <row r="993" spans="1:30" ht="15"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row>
    <row r="994" spans="1:30" ht="15"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row>
    <row r="995" spans="1:30" ht="15"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row>
    <row r="996" spans="1:30" ht="15"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row>
    <row r="997" spans="1:30" ht="15" x14ac:dyDescent="0.2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c r="AA997" s="22"/>
      <c r="AB997" s="22"/>
      <c r="AC997" s="22"/>
      <c r="AD997" s="22"/>
    </row>
    <row r="998" spans="1:30" ht="15" x14ac:dyDescent="0.2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c r="AA998" s="22"/>
      <c r="AB998" s="22"/>
      <c r="AC998" s="22"/>
      <c r="AD998" s="22"/>
    </row>
    <row r="999" spans="1:30" ht="15" x14ac:dyDescent="0.2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c r="AA999" s="22"/>
      <c r="AB999" s="22"/>
      <c r="AC999" s="22"/>
      <c r="AD999" s="22"/>
    </row>
    <row r="1000" spans="1:30" ht="15" x14ac:dyDescent="0.2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22"/>
      <c r="AB1000" s="22"/>
      <c r="AC1000" s="22"/>
      <c r="AD1000" s="22"/>
    </row>
  </sheetData>
  <mergeCells count="14">
    <mergeCell ref="A1:I1"/>
    <mergeCell ref="A2:A5"/>
    <mergeCell ref="B2:B5"/>
    <mergeCell ref="C2:C5"/>
    <mergeCell ref="D2:D5"/>
    <mergeCell ref="E2:J3"/>
    <mergeCell ref="E4:E5"/>
    <mergeCell ref="F4:F5"/>
    <mergeCell ref="A99:C99"/>
    <mergeCell ref="G4:G5"/>
    <mergeCell ref="H4:H5"/>
    <mergeCell ref="K2:AD2"/>
    <mergeCell ref="I4:I5"/>
    <mergeCell ref="J4:J5"/>
  </mergeCells>
  <pageMargins left="0.19685039370078741" right="0.19685039370078741" top="0.78740157480314965" bottom="0.19685039370078741" header="0" footer="0"/>
  <pageSetup paperSize="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Перечень мониторингов</vt:lpstr>
      <vt:lpstr>МО детально</vt:lpstr>
      <vt:lpstr>Распечатать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Чурсина Ирина Ильдаровна</dc:creator>
  <cp:lastModifiedBy>Паряева Дарья Викторовна</cp:lastModifiedBy>
  <cp:lastPrinted>2024-03-06T10:28:35Z</cp:lastPrinted>
  <dcterms:created xsi:type="dcterms:W3CDTF">2023-09-07T11:02:18Z</dcterms:created>
  <dcterms:modified xsi:type="dcterms:W3CDTF">2024-03-06T11:27:15Z</dcterms:modified>
</cp:coreProperties>
</file>